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500" windowWidth="24560" windowHeight="15940" tabRatio="500" firstSheet="0" activeTab="8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harts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CapEx &amp; Depreciation" sheetId="4" state="visible" r:id="rId4"/>
    <sheet xmlns:r="http://schemas.openxmlformats.org/officeDocument/2006/relationships" name="P&amp;L &amp; Cash Flow" sheetId="5" state="visible" r:id="rId5"/>
    <sheet xmlns:r="http://schemas.openxmlformats.org/officeDocument/2006/relationships" name="NPV &amp; IRR" sheetId="6" state="visible" r:id="rId6"/>
    <sheet xmlns:r="http://schemas.openxmlformats.org/officeDocument/2006/relationships" name="Payback Period" sheetId="7" state="visible" r:id="rId7"/>
    <sheet xmlns:r="http://schemas.openxmlformats.org/officeDocument/2006/relationships" name="Scenario Analysis" sheetId="8" state="visible" r:id="rId8"/>
    <sheet xmlns:r="http://schemas.openxmlformats.org/officeDocument/2006/relationships" name="Sensitivity Analysis" sheetId="9" state="visible" r:id="rId9"/>
    <sheet xmlns:r="http://schemas.openxmlformats.org/officeDocument/2006/relationships" name="License" sheetId="10" state="hidden" r:id="rId10"/>
  </sheets>
  <definedNames>
    <definedName name="_xlnm.Print_Titles" localSheetId="0">'Instructions'!$1:$1</definedName>
    <definedName name="_xlnm.Print_Titles" localSheetId="1">'Charts'!$1:$1</definedName>
    <definedName name="_xlnm.Print_Titles" localSheetId="2">'Assumptions'!$1:$1</definedName>
    <definedName name="_xlnm.Print_Titles" localSheetId="3">'CapEx &amp; Depreciation'!$1:$1</definedName>
    <definedName name="_xlnm.Print_Titles" localSheetId="4">'P&amp;L &amp; Cash Flow'!$1:$1</definedName>
    <definedName name="_xlnm.Print_Titles" localSheetId="5">'NPV &amp; IRR'!$1:$1</definedName>
    <definedName name="_xlnm.Print_Titles" localSheetId="6">'Payback Period'!$1:$1</definedName>
    <definedName name="_xlnm.Print_Titles" localSheetId="7">'Scenario Analysis'!$1:$1</definedName>
    <definedName name="_xlnm.Print_Titles" localSheetId="8">'Sensitivity Analysis'!$1:$1</definedName>
    <definedName name="_xlnm.Print_Titles" localSheetId="9">'License'!$1:$1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;\(#,##0\);\-"/>
    <numFmt numFmtId="165" formatCode="0.0%;\-0.0%;\-"/>
    <numFmt numFmtId="166" formatCode="0.0000"/>
  </numFmts>
  <fonts count="20">
    <font>
      <name val="Calibri"/>
      <charset val="1"/>
      <family val="2"/>
      <color theme="1"/>
      <sz val="11"/>
    </font>
    <font>
      <name val="Calibri"/>
      <family val="2"/>
      <b val="1"/>
      <color rgb="FFFFFFFF"/>
      <sz val="22"/>
    </font>
    <font>
      <name val="Calibri"/>
      <family val="2"/>
      <color rgb="FFFFFFFF"/>
      <sz val="12"/>
    </font>
    <font>
      <name val="Calibri"/>
      <family val="2"/>
      <b val="1"/>
      <color rgb="FFFFFFFF"/>
      <sz val="12"/>
    </font>
    <font>
      <name val="Calibri"/>
      <family val="2"/>
      <b val="1"/>
      <color rgb="FF1E2761"/>
      <sz val="10"/>
    </font>
    <font>
      <name val="Calibri"/>
      <family val="2"/>
      <color rgb="FF000000"/>
      <sz val="10"/>
    </font>
    <font>
      <name val="Calibri"/>
      <family val="2"/>
      <b val="1"/>
      <color rgb="FF0000FF"/>
      <sz val="10"/>
    </font>
    <font>
      <name val="Calibri"/>
      <family val="2"/>
      <b val="1"/>
      <color rgb="FF000000"/>
      <sz val="10"/>
    </font>
    <font>
      <name val="Calibri"/>
      <family val="2"/>
      <b val="1"/>
      <color rgb="FF008000"/>
      <sz val="10"/>
    </font>
    <font>
      <name val="Calibri"/>
      <family val="2"/>
      <b val="1"/>
      <color rgb="FFFFFFFF"/>
      <sz val="16"/>
    </font>
    <font>
      <name val="Calibri"/>
      <family val="2"/>
      <b val="1"/>
      <color rgb="FF1E2761"/>
      <sz val="11"/>
    </font>
    <font>
      <name val="Calibri"/>
      <family val="2"/>
      <b val="1"/>
      <color rgb="FF000000"/>
      <sz val="9"/>
    </font>
    <font>
      <name val="Calibri"/>
      <family val="2"/>
      <color rgb="FF000000"/>
      <sz val="9"/>
    </font>
    <font>
      <name val="Calibri"/>
      <family val="2"/>
      <color rgb="FF000000"/>
      <sz val="11"/>
    </font>
    <font>
      <name val="Calibri"/>
      <family val="2"/>
      <b val="1"/>
      <color rgb="FFFFFFFF"/>
      <sz val="13"/>
    </font>
    <font>
      <name val="Calibri"/>
      <family val="2"/>
      <color rgb="FF0000FF"/>
      <sz val="10"/>
    </font>
    <font>
      <name val="Calibri"/>
      <family val="2"/>
      <color rgb="FF888888"/>
      <sz val="10"/>
    </font>
    <font>
      <name val="Calibri"/>
      <family val="2"/>
      <b val="1"/>
      <color rgb="FFFFFFFF"/>
      <sz val="10"/>
    </font>
    <font>
      <name val="Calibri"/>
      <family val="2"/>
      <color rgb="FF008000"/>
      <sz val="10"/>
    </font>
    <font>
      <name val="Arial"/>
      <family val="2"/>
      <color rgb="FF888888"/>
      <sz val="10"/>
    </font>
  </fonts>
  <fills count="13">
    <fill>
      <patternFill/>
    </fill>
    <fill>
      <patternFill patternType="gray125"/>
    </fill>
    <fill>
      <patternFill patternType="solid">
        <fgColor rgb="FF1E2761"/>
        <bgColor rgb="FF2C3E7A"/>
      </patternFill>
    </fill>
    <fill>
      <patternFill patternType="solid">
        <fgColor rgb="FF2C3E7A"/>
        <bgColor rgb="FF2C4EA0"/>
      </patternFill>
    </fill>
    <fill>
      <patternFill patternType="solid">
        <fgColor rgb="FFF2F4F8"/>
        <bgColor rgb="FFE8F5E9"/>
      </patternFill>
    </fill>
    <fill>
      <patternFill patternType="solid">
        <fgColor rgb="FFFFFFFF"/>
        <bgColor rgb="FFF2F4F8"/>
      </patternFill>
    </fill>
    <fill>
      <patternFill patternType="solid">
        <fgColor rgb="FFFFFF00"/>
        <bgColor rgb="FFFFFF00"/>
      </patternFill>
    </fill>
    <fill>
      <patternFill patternType="solid">
        <fgColor rgb="FFCADCFC"/>
        <bgColor rgb="FFCDD5DF"/>
      </patternFill>
    </fill>
    <fill>
      <patternFill patternType="solid">
        <fgColor rgb="FFCDD5DF"/>
        <bgColor rgb="FFD9D9D9"/>
      </patternFill>
    </fill>
    <fill>
      <patternFill patternType="solid">
        <fgColor rgb="FFE8F5E9"/>
        <bgColor rgb="FFE8EDEB"/>
      </patternFill>
    </fill>
    <fill>
      <patternFill patternType="solid">
        <fgColor rgb="FFFFEBEE"/>
        <bgColor rgb="FFF2F4F8"/>
      </patternFill>
    </fill>
    <fill>
      <patternFill patternType="solid">
        <fgColor rgb="FFC8E6C9"/>
        <bgColor rgb="FFD9D9D9"/>
      </patternFill>
    </fill>
    <fill>
      <patternFill patternType="solid">
        <fgColor rgb="FFFFCDD2"/>
        <bgColor rgb="FFD9D9D9"/>
      </patternFill>
    </fill>
  </fills>
  <borders count="9">
    <border>
      <left/>
      <right/>
      <top/>
      <bottom/>
      <diagonal/>
    </border>
    <border>
      <left style="thin">
        <color rgb="FFE8EDEB"/>
      </left>
      <right style="thin">
        <color rgb="FFE8EDEB"/>
      </right>
      <top style="thin">
        <color rgb="FFE8EDEB"/>
      </top>
      <bottom style="thin">
        <color rgb="FFE8EDEB"/>
      </bottom>
      <diagonal/>
    </border>
    <border>
      <left style="thin">
        <color rgb="FFE8EDEB"/>
      </left>
      <right/>
      <top style="thin">
        <color rgb="FFE8EDEB"/>
      </top>
      <bottom style="thin">
        <color rgb="FFE8EDEB"/>
      </bottom>
      <diagonal/>
    </border>
    <border>
      <left style="thin">
        <color rgb="FFE8EDEB"/>
      </left>
      <right style="thin">
        <color rgb="FFCDD5DF"/>
      </right>
      <top style="thin">
        <color rgb="FFE8EDEB"/>
      </top>
      <bottom style="thin">
        <color rgb="FFE8EDEB"/>
      </bottom>
      <diagonal/>
    </border>
    <border>
      <left style="thin">
        <color rgb="FFCDD5DF"/>
      </left>
      <right style="thin">
        <color rgb="FFCDD5DF"/>
      </right>
      <top style="thin">
        <color rgb="FFCDD5DF"/>
      </top>
      <bottom style="thin">
        <color rgb="FFCDD5DF"/>
      </bottom>
      <diagonal/>
    </border>
    <border>
      <left/>
      <right/>
      <top style="thin">
        <color rgb="FFE8EDEB"/>
      </top>
      <bottom/>
      <diagonal/>
    </border>
    <border>
      <left/>
      <right/>
      <top style="thin">
        <color rgb="FFE8EDEB"/>
      </top>
      <bottom style="thin">
        <color rgb="FFE8EDEB"/>
      </bottom>
      <diagonal/>
    </border>
    <border>
      <left/>
      <right style="thin">
        <color rgb="FFCDD5DF"/>
      </right>
      <top style="thin">
        <color rgb="FFE8EDEB"/>
      </top>
      <bottom/>
      <diagonal/>
    </border>
    <border>
      <left/>
      <right style="thin">
        <color rgb="FFCDD5DF"/>
      </right>
      <top style="thin">
        <color rgb="FFE8EDEB"/>
      </top>
      <bottom style="thin">
        <color rgb="FFE8EDEB"/>
      </bottom>
      <diagonal/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5" fillId="12" borderId="3" pivotButton="0" quotePrefix="0" xfId="0"/>
    <xf numFmtId="0" fontId="5" fillId="6" borderId="3" pivotButton="0" quotePrefix="0" xfId="0"/>
    <xf numFmtId="0" fontId="5" fillId="11" borderId="3" pivotButton="0" quotePrefix="0" xfId="0"/>
    <xf numFmtId="0" fontId="16" fillId="0" borderId="2" applyAlignment="1" pivotButton="0" quotePrefix="0" xfId="0">
      <alignment horizontal="left" vertical="center"/>
    </xf>
    <xf numFmtId="0" fontId="7" fillId="8" borderId="2" pivotButton="0" quotePrefix="0" xfId="0"/>
    <xf numFmtId="0" fontId="15" fillId="4" borderId="3" applyAlignment="1" pivotButton="0" quotePrefix="0" xfId="0">
      <alignment horizontal="left" vertical="center"/>
    </xf>
    <xf numFmtId="0" fontId="14" fillId="2" borderId="0" applyAlignment="1" pivotButton="0" quotePrefix="0" xfId="0">
      <alignment horizontal="center" vertical="center"/>
    </xf>
    <xf numFmtId="0" fontId="10" fillId="7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/>
    </xf>
    <xf numFmtId="0" fontId="5" fillId="4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3" fontId="13" fillId="0" borderId="0" pivotButton="0" quotePrefix="0" xfId="0"/>
    <xf numFmtId="3" fontId="12" fillId="0" borderId="0" pivotButton="0" quotePrefix="0" xfId="0"/>
    <xf numFmtId="0" fontId="4" fillId="7" borderId="1" pivotButton="0" quotePrefix="0" xfId="0"/>
    <xf numFmtId="0" fontId="13" fillId="7" borderId="1" pivotButton="0" quotePrefix="0" xfId="0"/>
    <xf numFmtId="0" fontId="5" fillId="0" borderId="1" applyAlignment="1" pivotButton="0" quotePrefix="0" xfId="0">
      <alignment horizontal="left" vertical="center"/>
    </xf>
    <xf numFmtId="0" fontId="7" fillId="8" borderId="1" pivotButton="0" quotePrefix="0" xfId="0"/>
    <xf numFmtId="0" fontId="7" fillId="8" borderId="1" applyAlignment="1" pivotButton="0" quotePrefix="0" xfId="0">
      <alignment horizontal="center" vertical="center"/>
    </xf>
    <xf numFmtId="0" fontId="5" fillId="0" borderId="1" pivotButton="0" quotePrefix="0" xfId="0"/>
    <xf numFmtId="164" fontId="15" fillId="4" borderId="1" applyAlignment="1" pivotButton="0" quotePrefix="0" xfId="0">
      <alignment horizontal="right" vertical="center"/>
    </xf>
    <xf numFmtId="1" fontId="15" fillId="4" borderId="1" applyAlignment="1" pivotButton="0" quotePrefix="0" xfId="0">
      <alignment horizontal="right" vertical="center"/>
    </xf>
    <xf numFmtId="0" fontId="7" fillId="7" borderId="1" pivotButton="0" quotePrefix="0" xfId="0"/>
    <xf numFmtId="164" fontId="7" fillId="7" borderId="1" applyAlignment="1" pivotButton="0" quotePrefix="0" xfId="0">
      <alignment horizontal="right" vertical="center"/>
    </xf>
    <xf numFmtId="164" fontId="15" fillId="6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165" fontId="15" fillId="6" borderId="1" applyAlignment="1" pivotButton="0" quotePrefix="0" xfId="0">
      <alignment horizontal="right" vertical="center"/>
    </xf>
    <xf numFmtId="0" fontId="17" fillId="2" borderId="1" applyAlignment="1" pivotButton="0" quotePrefix="0" xfId="0">
      <alignment horizontal="center" vertical="center"/>
    </xf>
    <xf numFmtId="164" fontId="18" fillId="0" borderId="1" applyAlignment="1" pivotButton="0" quotePrefix="0" xfId="0">
      <alignment horizontal="right" vertical="center"/>
    </xf>
    <xf numFmtId="164" fontId="15" fillId="0" borderId="1" applyAlignment="1" pivotButton="0" quotePrefix="0" xfId="0">
      <alignment horizontal="right" vertical="center"/>
    </xf>
    <xf numFmtId="164" fontId="7" fillId="4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64" fontId="18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7" fillId="0" borderId="1" pivotButton="0" quotePrefix="0" xfId="0"/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49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4" fontId="15" fillId="9" borderId="1" applyAlignment="1" pivotButton="0" quotePrefix="0" xfId="0">
      <alignment horizontal="right" vertical="center"/>
    </xf>
    <xf numFmtId="164" fontId="15" fillId="10" borderId="1" applyAlignment="1" pivotButton="0" quotePrefix="0" xfId="0">
      <alignment horizontal="right" vertical="center"/>
    </xf>
    <xf numFmtId="0" fontId="16" fillId="0" borderId="1" pivotButton="0" quotePrefix="0" xfId="0"/>
    <xf numFmtId="165" fontId="15" fillId="4" borderId="1" applyAlignment="1" pivotButton="0" quotePrefix="0" xfId="0">
      <alignment horizontal="right" vertical="center"/>
    </xf>
    <xf numFmtId="165" fontId="15" fillId="9" borderId="1" applyAlignment="1" pivotButton="0" quotePrefix="0" xfId="0">
      <alignment horizontal="right" vertical="center"/>
    </xf>
    <xf numFmtId="165" fontId="15" fillId="10" borderId="1" applyAlignment="1" pivotButton="0" quotePrefix="0" xfId="0">
      <alignment horizontal="right" vertical="center"/>
    </xf>
    <xf numFmtId="0" fontId="19" fillId="0" borderId="4" pivotButton="0" quotePrefix="0" xfId="0"/>
    <xf numFmtId="49" fontId="15" fillId="4" borderId="1" applyAlignment="1" pivotButton="0" quotePrefix="0" xfId="0">
      <alignment horizontal="right" vertical="center"/>
    </xf>
    <xf numFmtId="49" fontId="15" fillId="9" borderId="1" applyAlignment="1" pivotButton="0" quotePrefix="0" xfId="0">
      <alignment horizontal="right" vertical="center"/>
    </xf>
    <xf numFmtId="49" fontId="15" fillId="10" borderId="1" applyAlignment="1" pivotButton="0" quotePrefix="0" xfId="0">
      <alignment horizontal="right" vertical="center"/>
    </xf>
    <xf numFmtId="165" fontId="7" fillId="8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164" fontId="5" fillId="11" borderId="1" applyAlignment="1" pivotButton="0" quotePrefix="0" xfId="0">
      <alignment horizontal="right" vertical="center"/>
    </xf>
    <xf numFmtId="164" fontId="7" fillId="8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164" fontId="5" fillId="12" borderId="1" applyAlignment="1" pivotButton="0" quotePrefix="0" xfId="0">
      <alignment horizontal="right" vertical="center"/>
    </xf>
    <xf numFmtId="0" fontId="0" fillId="0" borderId="6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88888"/>
      <rgbColor rgb="FF5FA8EE"/>
      <rgbColor rgb="FFC03939"/>
      <rgbColor rgb="FFE8F5E9"/>
      <rgbColor rgb="FFE8EDEB"/>
      <rgbColor rgb="FF660066"/>
      <rgbColor rgb="FFFF8080"/>
      <rgbColor rgb="FF2C4EA0"/>
      <rgbColor rgb="FFCADC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8"/>
      <rgbColor rgb="FFC8E6C9"/>
      <rgbColor rgb="FFFFEBEE"/>
      <rgbColor rgb="FF75C0FF"/>
      <rgbColor rgb="FFD9D9D9"/>
      <rgbColor rgb="FFCDD5DF"/>
      <rgbColor rgb="FFFFCDD2"/>
      <rgbColor rgb="FF4169E1"/>
      <rgbColor rgb="FF33CCCC"/>
      <rgbColor rgb="FF99CC00"/>
      <rgbColor rgb="FFFFCC00"/>
      <rgbColor rgb="FFFF9900"/>
      <rgbColor rgb="FFFF6600"/>
      <rgbColor rgb="FF3A74C0"/>
      <rgbColor rgb="FF969696"/>
      <rgbColor rgb="FF1E2761"/>
      <rgbColor rgb="FF4B8ED8"/>
      <rgbColor rgb="FF003300"/>
      <rgbColor rgb="FF333300"/>
      <rgbColor rgb="FF993300"/>
      <rgbColor rgb="FF993366"/>
      <rgbColor rgb="FF2C3E7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ayout/>
      <barChart>
        <barDir val="col"/>
        <grouping val="clustered"/>
        <varyColors val="0"/>
        <ser>
          <idx val="0"/>
          <order val="0"/>
          <tx>
            <v>Annual FCF (TSEK)</v>
          </tx>
          <spPr>
            <a:solidFill xmlns:a="http://schemas.openxmlformats.org/drawingml/2006/main">
              <a:srgbClr val="4169E1"/>
            </a:solidFill>
            <a:ln xmlns:a="http://schemas.openxmlformats.org/drawingml/2006/main" w="12600">
              <a:solidFill>
                <a:srgbClr val="4169E1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Charts!$B$68:$K$68</f>
              <strCache>
                <ptCount val="10"/>
                <pt idx="0">
                  <v>2025</v>
                </pt>
                <pt idx="1">
                  <v>2026</v>
                </pt>
                <pt idx="2">
                  <v>2027</v>
                </pt>
                <pt idx="3">
                  <v>2028</v>
                </pt>
                <pt idx="4">
                  <v>2029</v>
                </pt>
                <pt idx="5">
                  <v>2030</v>
                </pt>
                <pt idx="6">
                  <v>2031</v>
                </pt>
                <pt idx="7">
                  <v>2032</v>
                </pt>
                <pt idx="8">
                  <v>2033</v>
                </pt>
                <pt idx="9">
                  <v>2034</v>
                </pt>
              </strCache>
            </strRef>
          </cat>
          <val>
            <numRef>
              <f>Charts!$B$69:$K$69</f>
              <numCache>
                <formatCode>#,##0</formatCode>
                <ptCount val="10"/>
                <pt idx="0">
                  <v>-4880.973999999999</v>
                </pt>
                <pt idx="1">
                  <v>2108.726</v>
                </pt>
                <pt idx="2">
                  <v>2302.677</v>
                </pt>
                <pt idx="3">
                  <v>2371.75853</v>
                </pt>
                <pt idx="4">
                  <v>2474.8381859</v>
                </pt>
                <pt idx="5">
                  <v>2552.016126477</v>
                </pt>
                <pt idx="6">
                  <v>2665.12959502131</v>
                </pt>
                <pt idx="7">
                  <v>2783.62746685945</v>
                </pt>
                <pt idx="8">
                  <v>2907.770824052108</v>
                </pt>
                <pt idx="9">
                  <v>3037.83355861989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22807498"/>
        <axId val="79230590"/>
      </barChart>
      <catAx>
        <axId val="22807498"/>
        <scaling>
          <orientation val="minMax"/>
        </scaling>
        <delete val="0"/>
        <axPos val="b"/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79230590"/>
        <crosses val="autoZero"/>
        <auto val="1"/>
        <lblAlgn val="ctr"/>
        <lblOffset val="100"/>
        <noMultiLvlLbl val="0"/>
      </catAx>
      <valAx>
        <axId val="79230590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TSEK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#,##0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22807498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plotArea>
      <layout/>
      <lineChart>
        <grouping val="standard"/>
        <varyColors val="0"/>
        <ser>
          <idx val="0"/>
          <order val="0"/>
          <tx>
            <v>Cumulative FCF (TSEK)</v>
          </tx>
          <spPr>
            <a:ln xmlns:a="http://schemas.openxmlformats.org/drawingml/2006/main" w="25560">
              <a:solidFill>
                <a:srgbClr val="1E2761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r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Charts!$B$68:$K$68</f>
              <strCache>
                <ptCount val="10"/>
                <pt idx="0">
                  <v>2025</v>
                </pt>
                <pt idx="1">
                  <v>2026</v>
                </pt>
                <pt idx="2">
                  <v>2027</v>
                </pt>
                <pt idx="3">
                  <v>2028</v>
                </pt>
                <pt idx="4">
                  <v>2029</v>
                </pt>
                <pt idx="5">
                  <v>2030</v>
                </pt>
                <pt idx="6">
                  <v>2031</v>
                </pt>
                <pt idx="7">
                  <v>2032</v>
                </pt>
                <pt idx="8">
                  <v>2033</v>
                </pt>
                <pt idx="9">
                  <v>2034</v>
                </pt>
              </strCache>
            </strRef>
          </cat>
          <val>
            <numRef>
              <f>Charts!$B$70:$K$70</f>
              <numCache>
                <formatCode>#,##0</formatCode>
                <ptCount val="10"/>
                <pt idx="0">
                  <v>-4880.973999999999</v>
                </pt>
                <pt idx="1">
                  <v>-2772.248</v>
                </pt>
                <pt idx="2">
                  <v>-469.5709999999999</v>
                </pt>
                <pt idx="3">
                  <v>1902.18753</v>
                </pt>
                <pt idx="4">
                  <v>4377.0257159</v>
                </pt>
                <pt idx="5">
                  <v>6929.041842377001</v>
                </pt>
                <pt idx="6">
                  <v>9594.17143739831</v>
                </pt>
                <pt idx="7">
                  <v>12377.79890425776</v>
                </pt>
                <pt idx="8">
                  <v>15285.56972830987</v>
                </pt>
                <pt idx="9">
                  <v>18323.40328692976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hiLowLines>
          <spPr>
            <a:ln xmlns:a="http://schemas.openxmlformats.org/drawingml/2006/main" w="0">
              <a:noFill/>
              <a:prstDash val="solid"/>
            </a:ln>
          </spPr>
        </hiLowLines>
        <smooth val="0"/>
        <axId val="18203631"/>
        <axId val="88506566"/>
      </lineChart>
      <catAx>
        <axId val="18203631"/>
        <scaling>
          <orientation val="minMax"/>
        </scaling>
        <delete val="0"/>
        <axPos val="b"/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88506566"/>
        <crosses val="autoZero"/>
        <auto val="1"/>
        <lblAlgn val="ctr"/>
        <lblOffset val="100"/>
        <noMultiLvlLbl val="0"/>
      </catAx>
      <valAx>
        <axId val="88506566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TSEK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#,##0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18203631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3.xml><?xml version="1.0" encoding="utf-8"?>
<chartSpace xmlns="http://schemas.openxmlformats.org/drawingml/2006/chart">
  <chart>
    <plotArea>
      <layout/>
      <barChart>
        <barDir val="col"/>
        <grouping val="clustered"/>
        <varyColors val="0"/>
        <ser>
          <idx val="0"/>
          <order val="0"/>
          <tx>
            <v>7% WACC</v>
          </tx>
          <spPr>
            <a:solidFill xmlns:a="http://schemas.openxmlformats.org/drawingml/2006/main">
              <a:srgbClr val="1E2761"/>
            </a:solidFill>
            <a:ln xmlns:a="http://schemas.openxmlformats.org/drawingml/2006/main" w="12600">
              <a:solidFill>
                <a:srgbClr val="1E2761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Charts!$B$74:$H$74</f>
              <strCache>
                <ptCount val="7"/>
                <pt idx="0">
                  <v>2%</v>
                </pt>
                <pt idx="1">
                  <v>3%</v>
                </pt>
                <pt idx="2">
                  <v>4%</v>
                </pt>
                <pt idx="3">
                  <v>5%</v>
                </pt>
                <pt idx="4">
                  <v>6%</v>
                </pt>
                <pt idx="5">
                  <v>7%</v>
                </pt>
                <pt idx="6">
                  <v>8%</v>
                </pt>
              </strCache>
            </strRef>
          </cat>
          <val>
            <numRef>
              <f>Charts!$B$75:$H$75</f>
              <numCache>
                <formatCode>#,##0</formatCode>
                <ptCount val="7"/>
                <pt idx="0">
                  <v>8687</v>
                </pt>
                <pt idx="1">
                  <v>9177</v>
                </pt>
                <pt idx="2">
                  <v>9692</v>
                </pt>
                <pt idx="3">
                  <v>10233</v>
                </pt>
                <pt idx="4">
                  <v>10802</v>
                </pt>
                <pt idx="5">
                  <v>11400</v>
                </pt>
                <pt idx="6">
                  <v>12029</v>
                </pt>
              </numCache>
            </numRef>
          </val>
        </ser>
        <ser>
          <idx val="1"/>
          <order val="1"/>
          <tx>
            <v>8% WACC</v>
          </tx>
          <spPr>
            <a:solidFill xmlns:a="http://schemas.openxmlformats.org/drawingml/2006/main">
              <a:srgbClr val="2C4EA0"/>
            </a:solidFill>
            <a:ln xmlns:a="http://schemas.openxmlformats.org/drawingml/2006/main" w="12600">
              <a:solidFill>
                <a:srgbClr val="2C4EA0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Charts!$B$74:$H$74</f>
              <strCache>
                <ptCount val="7"/>
                <pt idx="0">
                  <v>2%</v>
                </pt>
                <pt idx="1">
                  <v>3%</v>
                </pt>
                <pt idx="2">
                  <v>4%</v>
                </pt>
                <pt idx="3">
                  <v>5%</v>
                </pt>
                <pt idx="4">
                  <v>6%</v>
                </pt>
                <pt idx="5">
                  <v>7%</v>
                </pt>
                <pt idx="6">
                  <v>8%</v>
                </pt>
              </strCache>
            </strRef>
          </cat>
          <val>
            <numRef>
              <f>Charts!$B$76:$H$76</f>
              <numCache>
                <formatCode>#,##0</formatCode>
                <ptCount val="7"/>
                <pt idx="0">
                  <v>7970</v>
                </pt>
                <pt idx="1">
                  <v>8428</v>
                </pt>
                <pt idx="2">
                  <v>8910</v>
                </pt>
                <pt idx="3">
                  <v>9417</v>
                </pt>
                <pt idx="4">
                  <v>9949</v>
                </pt>
                <pt idx="5">
                  <v>10507</v>
                </pt>
                <pt idx="6">
                  <v>11095</v>
                </pt>
              </numCache>
            </numRef>
          </val>
        </ser>
        <ser>
          <idx val="2"/>
          <order val="2"/>
          <tx>
            <v>9% WACC</v>
          </tx>
          <spPr>
            <a:solidFill xmlns:a="http://schemas.openxmlformats.org/drawingml/2006/main">
              <a:srgbClr val="3A74C0"/>
            </a:solidFill>
            <a:ln xmlns:a="http://schemas.openxmlformats.org/drawingml/2006/main" w="12600">
              <a:solidFill>
                <a:srgbClr val="3A74C0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Charts!$B$74:$H$74</f>
              <strCache>
                <ptCount val="7"/>
                <pt idx="0">
                  <v>2%</v>
                </pt>
                <pt idx="1">
                  <v>3%</v>
                </pt>
                <pt idx="2">
                  <v>4%</v>
                </pt>
                <pt idx="3">
                  <v>5%</v>
                </pt>
                <pt idx="4">
                  <v>6%</v>
                </pt>
                <pt idx="5">
                  <v>7%</v>
                </pt>
                <pt idx="6">
                  <v>8%</v>
                </pt>
              </strCache>
            </strRef>
          </cat>
          <val>
            <numRef>
              <f>Charts!$B$77:$H$77</f>
              <numCache>
                <formatCode>#,##0</formatCode>
                <ptCount val="7"/>
                <pt idx="0">
                  <v>7302</v>
                </pt>
                <pt idx="1">
                  <v>7731</v>
                </pt>
                <pt idx="2">
                  <v>8183</v>
                </pt>
                <pt idx="3">
                  <v>8657</v>
                </pt>
                <pt idx="4">
                  <v>9155</v>
                </pt>
                <pt idx="5">
                  <v>9677</v>
                </pt>
                <pt idx="6">
                  <v>10226</v>
                </pt>
              </numCache>
            </numRef>
          </val>
        </ser>
        <ser>
          <idx val="3"/>
          <order val="3"/>
          <tx>
            <v>10% WACC</v>
          </tx>
          <spPr>
            <a:solidFill xmlns:a="http://schemas.openxmlformats.org/drawingml/2006/main">
              <a:srgbClr val="4B8ED8"/>
            </a:solidFill>
            <a:ln xmlns:a="http://schemas.openxmlformats.org/drawingml/2006/main" w="12600">
              <a:solidFill>
                <a:srgbClr val="4B8ED8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Charts!$B$74:$H$74</f>
              <strCache>
                <ptCount val="7"/>
                <pt idx="0">
                  <v>2%</v>
                </pt>
                <pt idx="1">
                  <v>3%</v>
                </pt>
                <pt idx="2">
                  <v>4%</v>
                </pt>
                <pt idx="3">
                  <v>5%</v>
                </pt>
                <pt idx="4">
                  <v>6%</v>
                </pt>
                <pt idx="5">
                  <v>7%</v>
                </pt>
                <pt idx="6">
                  <v>8%</v>
                </pt>
              </strCache>
            </strRef>
          </cat>
          <val>
            <numRef>
              <f>Charts!$B$78:$H$78</f>
              <numCache>
                <formatCode>#,##0</formatCode>
                <ptCount val="7"/>
                <pt idx="0">
                  <v>6678</v>
                </pt>
                <pt idx="1">
                  <v>7081</v>
                </pt>
                <pt idx="2">
                  <v>7504</v>
                </pt>
                <pt idx="3">
                  <v>7949</v>
                </pt>
                <pt idx="4">
                  <v>8415</v>
                </pt>
                <pt idx="5">
                  <v>8905</v>
                </pt>
                <pt idx="6">
                  <v>9419</v>
                </pt>
              </numCache>
            </numRef>
          </val>
        </ser>
        <ser>
          <idx val="4"/>
          <order val="4"/>
          <tx>
            <v>11% WACC</v>
          </tx>
          <spPr>
            <a:solidFill xmlns:a="http://schemas.openxmlformats.org/drawingml/2006/main">
              <a:srgbClr val="5FA8EE"/>
            </a:solidFill>
            <a:ln xmlns:a="http://schemas.openxmlformats.org/drawingml/2006/main" w="12600">
              <a:solidFill>
                <a:srgbClr val="5FA8EE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Charts!$B$74:$H$74</f>
              <strCache>
                <ptCount val="7"/>
                <pt idx="0">
                  <v>2%</v>
                </pt>
                <pt idx="1">
                  <v>3%</v>
                </pt>
                <pt idx="2">
                  <v>4%</v>
                </pt>
                <pt idx="3">
                  <v>5%</v>
                </pt>
                <pt idx="4">
                  <v>6%</v>
                </pt>
                <pt idx="5">
                  <v>7%</v>
                </pt>
                <pt idx="6">
                  <v>8%</v>
                </pt>
              </strCache>
            </strRef>
          </cat>
          <val>
            <numRef>
              <f>Charts!$B$79:$H$79</f>
              <numCache>
                <formatCode>#,##0</formatCode>
                <ptCount val="7"/>
                <pt idx="0">
                  <v>6096</v>
                </pt>
                <pt idx="1">
                  <v>6474</v>
                </pt>
                <pt idx="2">
                  <v>6871</v>
                </pt>
                <pt idx="3">
                  <v>7288</v>
                </pt>
                <pt idx="4">
                  <v>7726</v>
                </pt>
                <pt idx="5">
                  <v>8185</v>
                </pt>
                <pt idx="6">
                  <v>8666</v>
                </pt>
              </numCache>
            </numRef>
          </val>
        </ser>
        <ser>
          <idx val="5"/>
          <order val="5"/>
          <tx>
            <v>12% WACC</v>
          </tx>
          <spPr>
            <a:solidFill xmlns:a="http://schemas.openxmlformats.org/drawingml/2006/main">
              <a:srgbClr val="75C0FF"/>
            </a:solidFill>
            <a:ln xmlns:a="http://schemas.openxmlformats.org/drawingml/2006/main" w="12600">
              <a:solidFill>
                <a:srgbClr val="75C0FF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Charts!$B$74:$H$74</f>
              <strCache>
                <ptCount val="7"/>
                <pt idx="0">
                  <v>2%</v>
                </pt>
                <pt idx="1">
                  <v>3%</v>
                </pt>
                <pt idx="2">
                  <v>4%</v>
                </pt>
                <pt idx="3">
                  <v>5%</v>
                </pt>
                <pt idx="4">
                  <v>6%</v>
                </pt>
                <pt idx="5">
                  <v>7%</v>
                </pt>
                <pt idx="6">
                  <v>8%</v>
                </pt>
              </strCache>
            </strRef>
          </cat>
          <val>
            <numRef>
              <f>Charts!$B$80:$H$80</f>
              <numCache>
                <formatCode>#,##0</formatCode>
                <ptCount val="7"/>
                <pt idx="0">
                  <v>5551</v>
                </pt>
                <pt idx="1">
                  <v>5907</v>
                </pt>
                <pt idx="2">
                  <v>6280</v>
                </pt>
                <pt idx="3">
                  <v>6671</v>
                </pt>
                <pt idx="4">
                  <v>7082</v>
                </pt>
                <pt idx="5">
                  <v>7513</v>
                </pt>
                <pt idx="6">
                  <v>7964</v>
                </pt>
              </numCache>
            </numRef>
          </val>
        </ser>
        <ser>
          <idx val="6"/>
          <order val="6"/>
          <tx>
            <v>13% WACC</v>
          </tx>
          <spPr>
            <a:solidFill xmlns:a="http://schemas.openxmlformats.org/drawingml/2006/main">
              <a:srgbClr val="CADCFC"/>
            </a:solidFill>
            <a:ln xmlns:a="http://schemas.openxmlformats.org/drawingml/2006/main" w="12600">
              <a:solidFill>
                <a:srgbClr val="CADCFC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Charts!$B$74:$H$74</f>
              <strCache>
                <ptCount val="7"/>
                <pt idx="0">
                  <v>2%</v>
                </pt>
                <pt idx="1">
                  <v>3%</v>
                </pt>
                <pt idx="2">
                  <v>4%</v>
                </pt>
                <pt idx="3">
                  <v>5%</v>
                </pt>
                <pt idx="4">
                  <v>6%</v>
                </pt>
                <pt idx="5">
                  <v>7%</v>
                </pt>
                <pt idx="6">
                  <v>8%</v>
                </pt>
              </strCache>
            </strRef>
          </cat>
          <val>
            <numRef>
              <f>Charts!$B$81:$H$81</f>
              <numCache>
                <formatCode>#,##0</formatCode>
                <ptCount val="7"/>
                <pt idx="0">
                  <v>5041</v>
                </pt>
                <pt idx="1">
                  <v>5376</v>
                </pt>
                <pt idx="2">
                  <v>5727</v>
                </pt>
                <pt idx="3">
                  <v>6095</v>
                </pt>
                <pt idx="4">
                  <v>6480</v>
                </pt>
                <pt idx="5">
                  <v>6885</v>
                </pt>
                <pt idx="6">
                  <v>7309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79415659"/>
        <axId val="96090565"/>
      </barChart>
      <catAx>
        <axId val="79415659"/>
        <scaling>
          <orientation val="minMax"/>
        </scaling>
        <delete val="0"/>
        <axPos val="b"/>
        <title>
          <tx>
            <rich>
              <a:bodyPr xmlns:a="http://schemas.openxmlformats.org/drawingml/2006/main" rot="0"/>
              <a:lstStyle xmlns:a="http://schemas.openxmlformats.org/drawingml/2006/main"/>
              <a:p xmlns:a="http://schemas.openxmlformats.org/drawingml/2006/main"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Revenue Growth Rate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96090565"/>
        <crosses val="autoZero"/>
        <auto val="1"/>
        <lblAlgn val="ctr"/>
        <lblOffset val="100"/>
        <noMultiLvlLbl val="0"/>
      </catAx>
      <valAx>
        <axId val="96090565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NPV (TSEK)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#,##0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79415659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>None</a:t>
          </a:r>
          <a:endParaRPr lang="en-SE"/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4.xml><?xml version="1.0" encoding="utf-8"?>
<chartSpace xmlns="http://schemas.openxmlformats.org/drawingml/2006/chart">
  <chart>
    <plotArea>
      <layout/>
      <barChart>
        <barDir val="col"/>
        <grouping val="clustered"/>
        <varyColors val="0"/>
        <ser>
          <idx val="0"/>
          <order val="0"/>
          <tx>
            <v>NPV (TSEK)</v>
          </tx>
          <spPr>
            <a:solidFill xmlns:a="http://schemas.openxmlformats.org/drawingml/2006/main">
              <a:srgbClr val="C03939"/>
            </a:solidFill>
            <a:ln xmlns:a="http://schemas.openxmlformats.org/drawingml/2006/main" w="12600">
              <a:solidFill>
                <a:srgbClr val="C03939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Charts!$B$85:$D$85</f>
              <strCache>
                <ptCount val="3"/>
                <pt idx="0">
                  <v>Downside</v>
                </pt>
                <pt idx="1">
                  <v>Base Case</v>
                </pt>
                <pt idx="2">
                  <v>Upside</v>
                </pt>
              </strCache>
            </strRef>
          </cat>
          <val>
            <numRef>
              <f>Charts!$B$86:$D$86</f>
              <numCache>
                <formatCode>#,##0</formatCode>
                <ptCount val="3"/>
                <pt idx="0">
                  <v>-1200</v>
                </pt>
                <pt idx="1">
                  <v>3800</v>
                </pt>
                <pt idx="2">
                  <v>8500</v>
                </pt>
              </numCache>
            </numRef>
          </val>
        </ser>
        <ser>
          <idx val="1"/>
          <order val="1"/>
          <tx>
            <v>10yr FCF (TSEK)</v>
          </tx>
          <spPr>
            <a:solidFill xmlns:a="http://schemas.openxmlformats.org/drawingml/2006/main">
              <a:srgbClr val="4169E1"/>
            </a:solidFill>
            <a:ln xmlns:a="http://schemas.openxmlformats.org/drawingml/2006/main" w="12600">
              <a:solidFill>
                <a:srgbClr val="4169E1"/>
              </a:solidFill>
              <a:prstDash val="solid"/>
              <a:round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Charts!$B$85:$D$85</f>
              <strCache>
                <ptCount val="3"/>
                <pt idx="0">
                  <v>Downside</v>
                </pt>
                <pt idx="1">
                  <v>Base Case</v>
                </pt>
                <pt idx="2">
                  <v>Upside</v>
                </pt>
              </strCache>
            </strRef>
          </cat>
          <val>
            <numRef>
              <f>Charts!$B$89:$D$89</f>
              <numCache>
                <formatCode>#,##0</formatCode>
                <ptCount val="3"/>
                <pt idx="0">
                  <v>500</v>
                </pt>
                <pt idx="1">
                  <v>9200</v>
                </pt>
                <pt idx="2">
                  <v>18000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82564609"/>
        <axId val="20784047"/>
      </barChart>
      <catAx>
        <axId val="82564609"/>
        <scaling>
          <orientation val="minMax"/>
        </scaling>
        <delete val="0"/>
        <axPos val="b"/>
        <numFmt formatCode="General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20784047"/>
        <crosses val="autoZero"/>
        <auto val="1"/>
        <lblAlgn val="ctr"/>
        <lblOffset val="100"/>
        <noMultiLvlLbl val="0"/>
      </catAx>
      <valAx>
        <axId val="20784047"/>
        <scaling>
          <orientation val="minMax"/>
        </scaling>
        <delete val="0"/>
        <axPos val="l"/>
        <majorGridlines>
          <spPr>
            <a:ln xmlns:a="http://schemas.openxmlformats.org/drawingml/2006/main" w="0">
              <a:solidFill>
                <a:srgbClr val="B3B3B3"/>
              </a:solidFill>
              <a:prstDash val="solid"/>
            </a:ln>
          </spPr>
        </majorGridlines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TSEK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#,##0" sourceLinked="0"/>
        <majorTickMark val="none"/>
        <minorTickMark val="none"/>
        <tickLblPos val="nextTo"/>
        <spPr>
          <a:ln xmlns:a="http://schemas.openxmlformats.org/drawingml/2006/main" w="0">
            <a:solidFill>
              <a:srgbClr val="B3B3B3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82564609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>None</a:t>
          </a:r>
          <a:endParaRPr lang="en-SE"/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3</row>
      <rowOff>0</rowOff>
    </from>
    <to>
      <col>6</col>
      <colOff>65160</colOff>
      <row>25</row>
      <rowOff>128160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0</col>
      <colOff>0</colOff>
      <row>33</row>
      <rowOff>0</rowOff>
    </from>
    <to>
      <col>6</col>
      <colOff>65160</colOff>
      <row>55</row>
      <rowOff>128160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 editAs="oneCell">
    <from>
      <col>9</col>
      <colOff>0</colOff>
      <row>3</row>
      <rowOff>0</rowOff>
    </from>
    <to>
      <col>16</col>
      <colOff>65160</colOff>
      <row>25</row>
      <rowOff>128160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  <twoCellAnchor editAs="oneCell">
    <from>
      <col>9</col>
      <colOff>0</colOff>
      <row>33</row>
      <rowOff>0</rowOff>
    </from>
    <to>
      <col>16</col>
      <colOff>65160</colOff>
      <row>55</row>
      <rowOff>128160</rowOff>
    </to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J18"/>
  <sheetViews>
    <sheetView showGridLines="0" zoomScaleNormal="100" workbookViewId="0">
      <selection activeCell="A1" sqref="A1"/>
    </sheetView>
  </sheetViews>
  <sheetFormatPr baseColWidth="10" defaultColWidth="8.6640625" defaultRowHeight="15"/>
  <cols>
    <col width="18" customWidth="1" min="1" max="1"/>
    <col width="14" customWidth="1" min="2" max="10"/>
  </cols>
  <sheetData>
    <row r="1" ht="9.75" customHeight="1"/>
    <row r="2" ht="60" customHeight="1">
      <c r="A2" s="14" t="inlineStr">
        <is>
          <t>INVESTMENT DECISION / BUSINESS CASE TEMPLATE</t>
        </is>
      </c>
    </row>
    <row r="3" ht="30" customHeight="1">
      <c r="A3" s="13" t="inlineStr">
        <is>
          <t>CapEx Investment Analysis  |  Version 1.0</t>
        </is>
      </c>
    </row>
    <row r="5" ht="19.5" customHeight="1">
      <c r="A5" s="12" t="inlineStr">
        <is>
          <t>HOW TO USE THIS TEMPLATE</t>
        </is>
      </c>
    </row>
    <row r="7" ht="21.75" customHeight="1">
      <c r="A7" s="15" t="inlineStr">
        <is>
          <t>Step 1</t>
        </is>
      </c>
      <c r="B7" s="11" t="inlineStr">
        <is>
          <t>Go to the ASSUMPTIONS sheet and fill in all blue cells with your project data.</t>
        </is>
      </c>
    </row>
    <row r="8" ht="21.75" customHeight="1">
      <c r="A8" s="15" t="inlineStr">
        <is>
          <t>Step 2</t>
        </is>
      </c>
      <c r="B8" s="11" t="inlineStr">
        <is>
          <t>Review the CapEx &amp; Depreciation schedule – add line items for each investment.</t>
        </is>
      </c>
    </row>
    <row r="9" ht="21.75" customHeight="1">
      <c r="A9" s="15" t="inlineStr">
        <is>
          <t>Step 3</t>
        </is>
      </c>
      <c r="B9" s="11" t="inlineStr">
        <is>
          <t>The P&amp;L Impact and Cash Flow sheets calculate automatically.</t>
        </is>
      </c>
    </row>
    <row r="10" ht="21.75" customHeight="1">
      <c r="A10" s="15" t="inlineStr">
        <is>
          <t>Step 4</t>
        </is>
      </c>
      <c r="B10" s="11" t="inlineStr">
        <is>
          <t>NPV &amp; IRR, Payback, Scenarios and Sensitivity update from your assumptions.</t>
        </is>
      </c>
    </row>
    <row r="11" ht="21.75" customHeight="1">
      <c r="A11" s="15" t="inlineStr">
        <is>
          <t>Step 5</t>
        </is>
      </c>
      <c r="B11" s="11" t="inlineStr">
        <is>
          <t>Use the PowerPoint deck to present the business case to decision-makers.</t>
        </is>
      </c>
    </row>
    <row r="13" ht="19.5" customHeight="1">
      <c r="A13" s="12" t="inlineStr">
        <is>
          <t>COLOR CODING GUIDE</t>
        </is>
      </c>
    </row>
    <row r="15" ht="21.75" customHeight="1">
      <c r="A15" s="16" t="inlineStr">
        <is>
          <t>Blue text</t>
        </is>
      </c>
      <c r="B15" s="10" t="inlineStr">
        <is>
          <t>Hardcoded input – enter your numbers here</t>
        </is>
      </c>
      <c r="C15" s="71" t="n"/>
      <c r="D15" s="71" t="n"/>
      <c r="E15" s="71" t="n"/>
      <c r="F15" s="71" t="n"/>
      <c r="G15" s="71" t="n"/>
      <c r="H15" s="71" t="n"/>
      <c r="I15" s="71" t="n"/>
      <c r="J15" s="71" t="n"/>
    </row>
    <row r="16" ht="21.75" customHeight="1">
      <c r="A16" s="17" t="inlineStr">
        <is>
          <t>Black text</t>
        </is>
      </c>
      <c r="B16" s="10" t="inlineStr">
        <is>
          <t>Formula / calculated value – do not overwrite</t>
        </is>
      </c>
      <c r="C16" s="71" t="n"/>
      <c r="D16" s="71" t="n"/>
      <c r="E16" s="71" t="n"/>
      <c r="F16" s="71" t="n"/>
      <c r="G16" s="71" t="n"/>
      <c r="H16" s="71" t="n"/>
      <c r="I16" s="71" t="n"/>
      <c r="J16" s="71" t="n"/>
    </row>
    <row r="17" ht="21.75" customHeight="1">
      <c r="A17" s="18" t="inlineStr">
        <is>
          <t>Green text</t>
        </is>
      </c>
      <c r="B17" s="10" t="inlineStr">
        <is>
          <t>Link from another sheet – do not overwrite</t>
        </is>
      </c>
      <c r="C17" s="71" t="n"/>
      <c r="D17" s="71" t="n"/>
      <c r="E17" s="71" t="n"/>
      <c r="F17" s="71" t="n"/>
      <c r="G17" s="71" t="n"/>
      <c r="H17" s="71" t="n"/>
      <c r="I17" s="71" t="n"/>
      <c r="J17" s="71" t="n"/>
    </row>
    <row r="18" ht="21.75" customHeight="1">
      <c r="A18" s="19" t="inlineStr">
        <is>
          <t>Yellow fill</t>
        </is>
      </c>
      <c r="B18" s="10" t="inlineStr">
        <is>
          <t>Key assumption – review before submitting</t>
        </is>
      </c>
      <c r="C18" s="71" t="n"/>
      <c r="D18" s="71" t="n"/>
      <c r="E18" s="71" t="n"/>
      <c r="F18" s="71" t="n"/>
      <c r="G18" s="71" t="n"/>
      <c r="H18" s="71" t="n"/>
      <c r="I18" s="71" t="n"/>
      <c r="J18" s="71" t="n"/>
    </row>
  </sheetData>
  <mergeCells count="13">
    <mergeCell ref="B15:J15"/>
    <mergeCell ref="B7:J7"/>
    <mergeCell ref="B11:J11"/>
    <mergeCell ref="A5:J5"/>
    <mergeCell ref="B10:J10"/>
    <mergeCell ref="A3:J3"/>
    <mergeCell ref="B17:J17"/>
    <mergeCell ref="B18:J18"/>
    <mergeCell ref="B9:J9"/>
    <mergeCell ref="B8:J8"/>
    <mergeCell ref="A2:J2"/>
    <mergeCell ref="B16:J16"/>
    <mergeCell ref="A13:J13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89"/>
  <sheetViews>
    <sheetView showGridLines="0" zoomScaleNormal="100" workbookViewId="0">
      <selection activeCell="A1" sqref="A1:P1"/>
    </sheetView>
  </sheetViews>
  <sheetFormatPr baseColWidth="10" defaultColWidth="8.6640625" defaultRowHeight="15"/>
  <cols>
    <col width="26" customWidth="1" min="1" max="1"/>
    <col width="13" customWidth="1" min="2" max="16"/>
  </cols>
  <sheetData>
    <row r="1" ht="34.5" customHeight="1">
      <c r="A1" s="9" t="inlineStr">
        <is>
          <t>FINANCIAL OUTPUT CHARTS</t>
        </is>
      </c>
    </row>
    <row r="2" ht="13.5" customHeight="1"/>
    <row r="3" ht="19.5" customHeight="1">
      <c r="A3" s="8" t="inlineStr">
        <is>
          <t>Chart 1 – Annual Free Cash Flow (TSEK)</t>
        </is>
      </c>
      <c r="J3" s="8" t="inlineStr">
        <is>
          <t>Chart 3 – NPV Sensitivity: Discount Rate vs. Revenue Growth</t>
        </is>
      </c>
    </row>
    <row r="33" ht="19.5" customHeight="1">
      <c r="A33" s="8" t="inlineStr">
        <is>
          <t>Chart 2 – Cumulative Free Cash Flow &amp; Payback (TSEK)</t>
        </is>
      </c>
      <c r="J33" s="8" t="inlineStr">
        <is>
          <t>Chart 4 – Scenario Comparison: Key Metrics</t>
        </is>
      </c>
    </row>
    <row r="68" ht="18" customHeight="1">
      <c r="A68" s="20" t="inlineStr">
        <is>
          <t>Year</t>
        </is>
      </c>
      <c r="B68" s="21" t="inlineStr">
        <is>
          <t>2025</t>
        </is>
      </c>
      <c r="C68" s="21" t="inlineStr">
        <is>
          <t>2026</t>
        </is>
      </c>
      <c r="D68" s="21" t="inlineStr">
        <is>
          <t>2027</t>
        </is>
      </c>
      <c r="E68" s="21" t="inlineStr">
        <is>
          <t>2028</t>
        </is>
      </c>
      <c r="F68" s="21" t="inlineStr">
        <is>
          <t>2029</t>
        </is>
      </c>
      <c r="G68" s="21" t="inlineStr">
        <is>
          <t>2030</t>
        </is>
      </c>
      <c r="H68" s="21" t="inlineStr">
        <is>
          <t>2031</t>
        </is>
      </c>
      <c r="I68" s="21" t="inlineStr">
        <is>
          <t>2032</t>
        </is>
      </c>
      <c r="J68" s="21" t="inlineStr">
        <is>
          <t>2033</t>
        </is>
      </c>
      <c r="K68" s="21" t="inlineStr">
        <is>
          <t>2034</t>
        </is>
      </c>
    </row>
    <row r="69" ht="18" customHeight="1">
      <c r="A69" s="22" t="inlineStr">
        <is>
          <t>Annual FCF (TSEK)</t>
        </is>
      </c>
      <c r="B69" s="23">
        <f>'P&amp;L &amp; Cash Flow'!B17</f>
        <v/>
      </c>
      <c r="C69" s="23">
        <f>'P&amp;L &amp; Cash Flow'!C17</f>
        <v/>
      </c>
      <c r="D69" s="23">
        <f>'P&amp;L &amp; Cash Flow'!D17</f>
        <v/>
      </c>
      <c r="E69" s="23">
        <f>'P&amp;L &amp; Cash Flow'!E17</f>
        <v/>
      </c>
      <c r="F69" s="23">
        <f>'P&amp;L &amp; Cash Flow'!F17</f>
        <v/>
      </c>
      <c r="G69" s="23">
        <f>'P&amp;L &amp; Cash Flow'!G17</f>
        <v/>
      </c>
      <c r="H69" s="23">
        <f>'P&amp;L &amp; Cash Flow'!H17</f>
        <v/>
      </c>
      <c r="I69" s="23">
        <f>'P&amp;L &amp; Cash Flow'!I17</f>
        <v/>
      </c>
      <c r="J69" s="23">
        <f>'P&amp;L &amp; Cash Flow'!J17</f>
        <v/>
      </c>
      <c r="K69" s="23">
        <f>'P&amp;L &amp; Cash Flow'!K17</f>
        <v/>
      </c>
    </row>
    <row r="70" ht="18" customHeight="1">
      <c r="A70" s="22" t="inlineStr">
        <is>
          <t>Cumulative FCF (TSEK)</t>
        </is>
      </c>
      <c r="B70" s="23">
        <f>'P&amp;L &amp; Cash Flow'!B18</f>
        <v/>
      </c>
      <c r="C70" s="23">
        <f>'P&amp;L &amp; Cash Flow'!C18</f>
        <v/>
      </c>
      <c r="D70" s="23">
        <f>'P&amp;L &amp; Cash Flow'!D18</f>
        <v/>
      </c>
      <c r="E70" s="23">
        <f>'P&amp;L &amp; Cash Flow'!E18</f>
        <v/>
      </c>
      <c r="F70" s="23">
        <f>'P&amp;L &amp; Cash Flow'!F18</f>
        <v/>
      </c>
      <c r="G70" s="23">
        <f>'P&amp;L &amp; Cash Flow'!G18</f>
        <v/>
      </c>
      <c r="H70" s="23">
        <f>'P&amp;L &amp; Cash Flow'!H18</f>
        <v/>
      </c>
      <c r="I70" s="23">
        <f>'P&amp;L &amp; Cash Flow'!I18</f>
        <v/>
      </c>
      <c r="J70" s="23">
        <f>'P&amp;L &amp; Cash Flow'!J18</f>
        <v/>
      </c>
      <c r="K70" s="23">
        <f>'P&amp;L &amp; Cash Flow'!K18</f>
        <v/>
      </c>
    </row>
    <row r="73" ht="18" customHeight="1">
      <c r="A73" s="20" t="inlineStr">
        <is>
          <t>NPV Sensitivity — Discount Rate (rows) × Revenue Growth (cols)</t>
        </is>
      </c>
    </row>
    <row r="74" ht="18" customHeight="1">
      <c r="A74" s="20" t="inlineStr">
        <is>
          <t>Disc Rate \ Rev Growth →</t>
        </is>
      </c>
      <c r="B74" s="21" t="inlineStr">
        <is>
          <t>2%</t>
        </is>
      </c>
      <c r="C74" s="21" t="inlineStr">
        <is>
          <t>3%</t>
        </is>
      </c>
      <c r="D74" s="21" t="inlineStr">
        <is>
          <t>4%</t>
        </is>
      </c>
      <c r="E74" s="21" t="inlineStr">
        <is>
          <t>5%</t>
        </is>
      </c>
      <c r="F74" s="21" t="inlineStr">
        <is>
          <t>6%</t>
        </is>
      </c>
      <c r="G74" s="21" t="inlineStr">
        <is>
          <t>7%</t>
        </is>
      </c>
      <c r="H74" s="21" t="inlineStr">
        <is>
          <t>8%</t>
        </is>
      </c>
    </row>
    <row r="75" ht="15" customHeight="1">
      <c r="A75" s="20" t="inlineStr">
        <is>
          <t>7%</t>
        </is>
      </c>
      <c r="B75" s="23" t="n">
        <v>8687</v>
      </c>
      <c r="C75" s="23" t="n">
        <v>9177</v>
      </c>
      <c r="D75" s="23" t="n">
        <v>9692</v>
      </c>
      <c r="E75" s="23" t="n">
        <v>10233</v>
      </c>
      <c r="F75" s="23" t="n">
        <v>10802</v>
      </c>
      <c r="G75" s="23" t="n">
        <v>11400</v>
      </c>
      <c r="H75" s="23" t="n">
        <v>12029</v>
      </c>
    </row>
    <row r="76" ht="15" customHeight="1">
      <c r="A76" s="20" t="inlineStr">
        <is>
          <t>8%</t>
        </is>
      </c>
      <c r="B76" s="23" t="n">
        <v>7970</v>
      </c>
      <c r="C76" s="23" t="n">
        <v>8428</v>
      </c>
      <c r="D76" s="23" t="n">
        <v>8910</v>
      </c>
      <c r="E76" s="23" t="n">
        <v>9417</v>
      </c>
      <c r="F76" s="23" t="n">
        <v>9949</v>
      </c>
      <c r="G76" s="23" t="n">
        <v>10507</v>
      </c>
      <c r="H76" s="23" t="n">
        <v>11095</v>
      </c>
    </row>
    <row r="77" ht="15" customHeight="1">
      <c r="A77" s="20" t="inlineStr">
        <is>
          <t>9%</t>
        </is>
      </c>
      <c r="B77" s="23" t="n">
        <v>7302</v>
      </c>
      <c r="C77" s="23" t="n">
        <v>7731</v>
      </c>
      <c r="D77" s="23" t="n">
        <v>8183</v>
      </c>
      <c r="E77" s="23" t="n">
        <v>8657</v>
      </c>
      <c r="F77" s="23" t="n">
        <v>9155</v>
      </c>
      <c r="G77" s="23" t="n">
        <v>9677</v>
      </c>
      <c r="H77" s="23" t="n">
        <v>10226</v>
      </c>
    </row>
    <row r="78" ht="15" customHeight="1">
      <c r="A78" s="20" t="inlineStr">
        <is>
          <t>10%</t>
        </is>
      </c>
      <c r="B78" s="23" t="n">
        <v>6678</v>
      </c>
      <c r="C78" s="23" t="n">
        <v>7081</v>
      </c>
      <c r="D78" s="23" t="n">
        <v>7504</v>
      </c>
      <c r="E78" s="23" t="n">
        <v>7949</v>
      </c>
      <c r="F78" s="23" t="n">
        <v>8415</v>
      </c>
      <c r="G78" s="23" t="n">
        <v>8905</v>
      </c>
      <c r="H78" s="23" t="n">
        <v>9419</v>
      </c>
    </row>
    <row r="79" ht="15" customHeight="1">
      <c r="A79" s="20" t="inlineStr">
        <is>
          <t>11%</t>
        </is>
      </c>
      <c r="B79" s="23" t="n">
        <v>6096</v>
      </c>
      <c r="C79" s="23" t="n">
        <v>6474</v>
      </c>
      <c r="D79" s="23" t="n">
        <v>6871</v>
      </c>
      <c r="E79" s="23" t="n">
        <v>7288</v>
      </c>
      <c r="F79" s="23" t="n">
        <v>7726</v>
      </c>
      <c r="G79" s="23" t="n">
        <v>8185</v>
      </c>
      <c r="H79" s="23" t="n">
        <v>8666</v>
      </c>
    </row>
    <row r="80" ht="15" customHeight="1">
      <c r="A80" s="20" t="inlineStr">
        <is>
          <t>12%</t>
        </is>
      </c>
      <c r="B80" s="23" t="n">
        <v>5551</v>
      </c>
      <c r="C80" s="23" t="n">
        <v>5907</v>
      </c>
      <c r="D80" s="23" t="n">
        <v>6280</v>
      </c>
      <c r="E80" s="23" t="n">
        <v>6671</v>
      </c>
      <c r="F80" s="23" t="n">
        <v>7082</v>
      </c>
      <c r="G80" s="23" t="n">
        <v>7513</v>
      </c>
      <c r="H80" s="23" t="n">
        <v>7964</v>
      </c>
    </row>
    <row r="81" ht="15" customHeight="1">
      <c r="A81" s="20" t="inlineStr">
        <is>
          <t>13%</t>
        </is>
      </c>
      <c r="B81" s="23" t="n">
        <v>5041</v>
      </c>
      <c r="C81" s="23" t="n">
        <v>5376</v>
      </c>
      <c r="D81" s="23" t="n">
        <v>5727</v>
      </c>
      <c r="E81" s="23" t="n">
        <v>6095</v>
      </c>
      <c r="F81" s="23" t="n">
        <v>6480</v>
      </c>
      <c r="G81" s="23" t="n">
        <v>6885</v>
      </c>
      <c r="H81" s="23" t="n">
        <v>7309</v>
      </c>
    </row>
    <row r="84" ht="18" customHeight="1">
      <c r="A84" s="20" t="inlineStr">
        <is>
          <t>Scenario Comparison</t>
        </is>
      </c>
    </row>
    <row r="85" ht="15" customHeight="1">
      <c r="A85" s="20" t="inlineStr">
        <is>
          <t>Metric</t>
        </is>
      </c>
      <c r="B85" s="20" t="inlineStr">
        <is>
          <t>Downside</t>
        </is>
      </c>
      <c r="C85" s="20" t="inlineStr">
        <is>
          <t>Base Case</t>
        </is>
      </c>
      <c r="D85" s="20" t="inlineStr">
        <is>
          <t>Upside</t>
        </is>
      </c>
    </row>
    <row r="86" ht="15" customHeight="1">
      <c r="A86" s="22" t="inlineStr">
        <is>
          <t>NPV (TSEK)</t>
        </is>
      </c>
      <c r="B86" s="24" t="n">
        <v>-1200</v>
      </c>
      <c r="C86" s="24" t="n">
        <v>3800</v>
      </c>
      <c r="D86" s="24" t="n">
        <v>8500</v>
      </c>
    </row>
    <row r="87" ht="15" customHeight="1">
      <c r="A87" s="22" t="inlineStr">
        <is>
          <t>IRR (%)</t>
        </is>
      </c>
      <c r="B87" s="24" t="n">
        <v>5</v>
      </c>
      <c r="C87" s="24" t="n">
        <v>14</v>
      </c>
      <c r="D87" s="24" t="n">
        <v>22</v>
      </c>
    </row>
    <row r="88" ht="15" customHeight="1">
      <c r="A88" s="22" t="inlineStr">
        <is>
          <t>Payback (yrs)</t>
        </is>
      </c>
      <c r="B88" s="24" t="n">
        <v>9</v>
      </c>
      <c r="C88" s="24" t="n">
        <v>5</v>
      </c>
      <c r="D88" s="24" t="n">
        <v>3</v>
      </c>
    </row>
    <row r="89" ht="15" customHeight="1">
      <c r="A89" s="22" t="inlineStr">
        <is>
          <t>10yr FCF (TSEK)</t>
        </is>
      </c>
      <c r="B89" s="24" t="n">
        <v>500</v>
      </c>
      <c r="C89" s="24" t="n">
        <v>9200</v>
      </c>
      <c r="D89" s="24" t="n">
        <v>18000</v>
      </c>
    </row>
  </sheetData>
  <mergeCells count="5">
    <mergeCell ref="J33:P33"/>
    <mergeCell ref="A3:H3"/>
    <mergeCell ref="A1:P1"/>
    <mergeCell ref="J3:P3"/>
    <mergeCell ref="A33:H33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zoomScaleNormal="100" workbookViewId="0">
      <selection activeCell="A1" sqref="A1:F1"/>
    </sheetView>
  </sheetViews>
  <sheetFormatPr baseColWidth="10" defaultColWidth="8.6640625" defaultRowHeight="15"/>
  <cols>
    <col width="32" customWidth="1" min="1" max="1"/>
    <col width="16" customWidth="1" min="2" max="2"/>
    <col width="12" customWidth="1" min="3" max="3"/>
    <col width="22" customWidth="1" min="4" max="4"/>
    <col width="14" customWidth="1" min="5" max="6"/>
  </cols>
  <sheetData>
    <row r="1" ht="30" customHeight="1">
      <c r="A1" s="7" t="inlineStr">
        <is>
          <t>ASSUMPTIONS &amp; PROJECT PARAMETERS</t>
        </is>
      </c>
    </row>
    <row r="3" ht="15" customHeight="1">
      <c r="A3" s="25" t="inlineStr">
        <is>
          <t>PROJECT INFORMATION</t>
        </is>
      </c>
      <c r="B3" s="26" t="n"/>
      <c r="C3" s="26" t="n"/>
      <c r="D3" s="26" t="n"/>
      <c r="E3" s="26" t="n"/>
      <c r="F3" s="26" t="n"/>
    </row>
    <row r="4" ht="19.5" customHeight="1">
      <c r="A4" s="27" t="inlineStr">
        <is>
          <t>Project Name</t>
        </is>
      </c>
      <c r="B4" s="6" t="inlineStr">
        <is>
          <t>[Enter project name]</t>
        </is>
      </c>
      <c r="C4" s="71" t="n"/>
      <c r="D4" s="71" t="n"/>
      <c r="E4" s="71" t="n"/>
      <c r="F4" s="72" t="n"/>
    </row>
    <row r="5" ht="19.5" customHeight="1">
      <c r="A5" s="27" t="inlineStr">
        <is>
          <t>Project Sponsor</t>
        </is>
      </c>
      <c r="B5" s="6" t="inlineStr">
        <is>
          <t>[Name / Title]</t>
        </is>
      </c>
      <c r="C5" s="71" t="n"/>
      <c r="D5" s="71" t="n"/>
      <c r="E5" s="71" t="n"/>
      <c r="F5" s="72" t="n"/>
    </row>
    <row r="6" ht="19.5" customHeight="1">
      <c r="A6" s="27" t="inlineStr">
        <is>
          <t>Prepared by</t>
        </is>
      </c>
      <c r="B6" s="6" t="inlineStr">
        <is>
          <t>[Name]</t>
        </is>
      </c>
      <c r="C6" s="71" t="n"/>
      <c r="D6" s="71" t="n"/>
      <c r="E6" s="71" t="n"/>
      <c r="F6" s="72" t="n"/>
    </row>
    <row r="7" ht="19.5" customHeight="1">
      <c r="A7" s="27" t="inlineStr">
        <is>
          <t>Date</t>
        </is>
      </c>
      <c r="B7" s="6" t="inlineStr">
        <is>
          <t>[DD-MMM-YYYY]</t>
        </is>
      </c>
      <c r="C7" s="71" t="n"/>
      <c r="D7" s="71" t="n"/>
      <c r="E7" s="71" t="n"/>
      <c r="F7" s="72" t="n"/>
    </row>
    <row r="8" ht="19.5" customHeight="1">
      <c r="A8" s="27" t="inlineStr">
        <is>
          <t>Investment Category</t>
        </is>
      </c>
      <c r="B8" s="6" t="inlineStr">
        <is>
          <t>CapEx</t>
        </is>
      </c>
      <c r="C8" s="71" t="n"/>
      <c r="D8" s="71" t="n"/>
      <c r="E8" s="71" t="n"/>
      <c r="F8" s="72" t="n"/>
    </row>
    <row r="9" ht="19.5" customHeight="1">
      <c r="A9" s="27" t="inlineStr">
        <is>
          <t>Investment Start Year</t>
        </is>
      </c>
      <c r="B9" s="6" t="inlineStr">
        <is>
          <t>2025</t>
        </is>
      </c>
      <c r="C9" s="71" t="n"/>
      <c r="D9" s="71" t="n"/>
      <c r="E9" s="71" t="n"/>
      <c r="F9" s="72" t="n"/>
    </row>
    <row r="10" ht="19.5" customHeight="1">
      <c r="A10" s="27" t="inlineStr">
        <is>
          <t>Analysis Period (years)</t>
        </is>
      </c>
      <c r="B10" s="6" t="n">
        <v>10</v>
      </c>
      <c r="C10" s="71" t="n"/>
      <c r="D10" s="71" t="n"/>
      <c r="E10" s="71" t="n"/>
      <c r="F10" s="72" t="n"/>
    </row>
    <row r="11" ht="19.5" customHeight="1">
      <c r="A11" s="27" t="inlineStr">
        <is>
          <t>Currency</t>
        </is>
      </c>
      <c r="B11" s="6" t="inlineStr">
        <is>
          <t>SEK</t>
        </is>
      </c>
      <c r="C11" s="71" t="n"/>
      <c r="D11" s="71" t="n"/>
      <c r="E11" s="71" t="n"/>
      <c r="F11" s="72" t="n"/>
    </row>
    <row r="12" ht="19.5" customHeight="1">
      <c r="A12" s="27" t="inlineStr">
        <is>
          <t>Units</t>
        </is>
      </c>
      <c r="B12" s="6" t="inlineStr">
        <is>
          <t>Thousands (TSEK)</t>
        </is>
      </c>
      <c r="C12" s="71" t="n"/>
      <c r="D12" s="71" t="n"/>
      <c r="E12" s="71" t="n"/>
      <c r="F12" s="72" t="n"/>
    </row>
    <row r="14" ht="15" customHeight="1">
      <c r="A14" s="25" t="inlineStr">
        <is>
          <t>CAPITAL EXPENDITURE (TSEK)</t>
        </is>
      </c>
      <c r="B14" s="26" t="n"/>
      <c r="C14" s="26" t="n"/>
      <c r="D14" s="26" t="n"/>
      <c r="E14" s="26" t="n"/>
      <c r="F14" s="26" t="n"/>
    </row>
    <row r="15" ht="15" customHeight="1">
      <c r="A15" s="28" t="inlineStr">
        <is>
          <t>CapEx Item</t>
        </is>
      </c>
      <c r="B15" s="29" t="inlineStr">
        <is>
          <t>Year 1</t>
        </is>
      </c>
      <c r="C15" s="29" t="inlineStr">
        <is>
          <t>Year 2</t>
        </is>
      </c>
      <c r="D15" s="29" t="inlineStr">
        <is>
          <t>Year 3</t>
        </is>
      </c>
      <c r="E15" s="29" t="inlineStr">
        <is>
          <t>Useful Life (yrs)</t>
        </is>
      </c>
      <c r="F15" s="29" t="inlineStr">
        <is>
          <t>Residual Value (%)</t>
        </is>
      </c>
    </row>
    <row r="16" ht="19.5" customHeight="1">
      <c r="A16" s="30" t="inlineStr">
        <is>
          <t>Equipment / Machinery</t>
        </is>
      </c>
      <c r="B16" s="31" t="n">
        <v>5000</v>
      </c>
      <c r="C16" s="31" t="n">
        <v>0</v>
      </c>
      <c r="D16" s="31" t="n">
        <v>0</v>
      </c>
      <c r="E16" s="32" t="n">
        <v>10</v>
      </c>
      <c r="F16" s="32" t="n">
        <v>10</v>
      </c>
    </row>
    <row r="17" ht="19.5" customHeight="1">
      <c r="A17" s="30" t="inlineStr">
        <is>
          <t>Installation &amp; Commissioning</t>
        </is>
      </c>
      <c r="B17" s="31" t="n">
        <v>500</v>
      </c>
      <c r="C17" s="31" t="n">
        <v>0</v>
      </c>
      <c r="D17" s="31" t="n">
        <v>0</v>
      </c>
      <c r="E17" s="32" t="n">
        <v>5</v>
      </c>
      <c r="F17" s="32" t="n">
        <v>0</v>
      </c>
    </row>
    <row r="18" ht="19.5" customHeight="1">
      <c r="A18" s="30" t="inlineStr">
        <is>
          <t>IT Systems &amp; Software</t>
        </is>
      </c>
      <c r="B18" s="31" t="n">
        <v>300</v>
      </c>
      <c r="C18" s="31" t="n">
        <v>100</v>
      </c>
      <c r="D18" s="31" t="n">
        <v>0</v>
      </c>
      <c r="E18" s="32" t="n">
        <v>3</v>
      </c>
      <c r="F18" s="32" t="n">
        <v>0</v>
      </c>
    </row>
    <row r="19" ht="19.5" customHeight="1">
      <c r="A19" s="30" t="inlineStr">
        <is>
          <t>Civil Works / Facility</t>
        </is>
      </c>
      <c r="B19" s="31" t="n">
        <v>1000</v>
      </c>
      <c r="C19" s="31" t="n">
        <v>0</v>
      </c>
      <c r="D19" s="31" t="n">
        <v>0</v>
      </c>
      <c r="E19" s="32" t="n">
        <v>20</v>
      </c>
      <c r="F19" s="32" t="n">
        <v>10</v>
      </c>
    </row>
    <row r="20" ht="19.5" customHeight="1">
      <c r="A20" s="30" t="inlineStr">
        <is>
          <t>Other CapEx</t>
        </is>
      </c>
      <c r="B20" s="31" t="n">
        <v>200</v>
      </c>
      <c r="C20" s="31" t="n">
        <v>0</v>
      </c>
      <c r="D20" s="31" t="n">
        <v>0</v>
      </c>
      <c r="E20" s="32" t="n">
        <v>5</v>
      </c>
      <c r="F20" s="32" t="n">
        <v>0</v>
      </c>
    </row>
    <row r="21" ht="19.5" customHeight="1">
      <c r="A21" s="33" t="inlineStr">
        <is>
          <t>Total CapEx</t>
        </is>
      </c>
      <c r="B21" s="34">
        <f>SUM(B16:B20)</f>
        <v/>
      </c>
      <c r="C21" s="34">
        <f>SUM(C16:C20)</f>
        <v/>
      </c>
      <c r="D21" s="34">
        <f>SUM(D16:D20)</f>
        <v/>
      </c>
    </row>
    <row r="23" ht="15" customHeight="1">
      <c r="A23" s="25" t="inlineStr">
        <is>
          <t>REVENUE &amp; COST ASSUMPTIONS</t>
        </is>
      </c>
      <c r="B23" s="26" t="n"/>
      <c r="C23" s="26" t="n"/>
      <c r="D23" s="26" t="n"/>
      <c r="E23" s="26" t="n"/>
      <c r="F23" s="26" t="n"/>
    </row>
    <row r="24" ht="15" customHeight="1">
      <c r="A24" s="28" t="inlineStr">
        <is>
          <t>Parameter</t>
        </is>
      </c>
      <c r="B24" s="29" t="inlineStr">
        <is>
          <t>Base Case</t>
        </is>
      </c>
      <c r="C24" s="29" t="inlineStr">
        <is>
          <t>Unit</t>
        </is>
      </c>
      <c r="D24" s="5" t="inlineStr">
        <is>
          <t>Notes</t>
        </is>
      </c>
      <c r="E24" s="71" t="n"/>
      <c r="F24" s="71" t="n"/>
    </row>
    <row r="25" ht="19.5" customHeight="1">
      <c r="A25" s="30" t="inlineStr">
        <is>
          <t>Annual Revenue Uplift (Yr 1)</t>
        </is>
      </c>
      <c r="B25" s="35" t="n">
        <v>2000</v>
      </c>
      <c r="C25" s="36" t="inlineStr">
        <is>
          <t>TSEK</t>
        </is>
      </c>
      <c r="D25" s="4" t="inlineStr">
        <is>
          <t>Net additional revenue from investment</t>
        </is>
      </c>
      <c r="E25" s="71" t="n"/>
      <c r="F25" s="71" t="n"/>
    </row>
    <row r="26" ht="19.5" customHeight="1">
      <c r="A26" s="30" t="inlineStr">
        <is>
          <t>Revenue Growth Rate (Yr 2+)</t>
        </is>
      </c>
      <c r="B26" s="37" t="n">
        <v>0.05</v>
      </c>
      <c r="C26" s="36" t="inlineStr">
        <is>
          <t>%</t>
        </is>
      </c>
      <c r="D26" s="4" t="inlineStr">
        <is>
          <t>Annual growth rate</t>
        </is>
      </c>
      <c r="E26" s="71" t="n"/>
      <c r="F26" s="71" t="n"/>
    </row>
    <row r="27" ht="19.5" customHeight="1">
      <c r="A27" s="30" t="inlineStr">
        <is>
          <t>Annual Cost Savings (Yr 1)</t>
        </is>
      </c>
      <c r="B27" s="35" t="n">
        <v>800</v>
      </c>
      <c r="C27" s="36" t="inlineStr">
        <is>
          <t>TSEK</t>
        </is>
      </c>
      <c r="D27" s="4" t="inlineStr">
        <is>
          <t>Direct cost savings</t>
        </is>
      </c>
      <c r="E27" s="71" t="n"/>
      <c r="F27" s="71" t="n"/>
    </row>
    <row r="28" ht="19.5" customHeight="1">
      <c r="A28" s="30" t="inlineStr">
        <is>
          <t>Cost Savings Growth Rate</t>
        </is>
      </c>
      <c r="B28" s="37" t="n">
        <v>0.03</v>
      </c>
      <c r="C28" s="36" t="inlineStr">
        <is>
          <t>%</t>
        </is>
      </c>
      <c r="D28" s="4" t="inlineStr">
        <is>
          <t>Annual growth in savings</t>
        </is>
      </c>
      <c r="E28" s="71" t="n"/>
      <c r="F28" s="71" t="n"/>
    </row>
    <row r="29" ht="19.5" customHeight="1">
      <c r="A29" s="30" t="inlineStr">
        <is>
          <t>Operating Cost Increase (Yr 1)</t>
        </is>
      </c>
      <c r="B29" s="35" t="n">
        <v>300</v>
      </c>
      <c r="C29" s="36" t="inlineStr">
        <is>
          <t>TSEK</t>
        </is>
      </c>
      <c r="D29" s="4" t="inlineStr">
        <is>
          <t>Additional opex from investment</t>
        </is>
      </c>
      <c r="E29" s="71" t="n"/>
      <c r="F29" s="71" t="n"/>
    </row>
    <row r="30" ht="19.5" customHeight="1">
      <c r="A30" s="30" t="inlineStr">
        <is>
          <t>Opex Growth Rate</t>
        </is>
      </c>
      <c r="B30" s="37" t="n">
        <v>0.03</v>
      </c>
      <c r="C30" s="36" t="inlineStr">
        <is>
          <t>%</t>
        </is>
      </c>
      <c r="D30" s="4" t="inlineStr">
        <is>
          <t>Annual growth in opex</t>
        </is>
      </c>
      <c r="E30" s="71" t="n"/>
      <c r="F30" s="71" t="n"/>
    </row>
    <row r="31" ht="19.5" customHeight="1">
      <c r="A31" s="30" t="inlineStr">
        <is>
          <t>Corporate Tax Rate</t>
        </is>
      </c>
      <c r="B31" s="37" t="n">
        <v>0.22</v>
      </c>
      <c r="C31" s="36" t="inlineStr">
        <is>
          <t>%</t>
        </is>
      </c>
      <c r="D31" s="4" t="inlineStr">
        <is>
          <t>Effective tax rate</t>
        </is>
      </c>
      <c r="E31" s="71" t="n"/>
      <c r="F31" s="71" t="n"/>
    </row>
    <row r="32" ht="19.5" customHeight="1">
      <c r="A32" s="30" t="inlineStr">
        <is>
          <t>Discount Rate (WACC)</t>
        </is>
      </c>
      <c r="B32" s="37" t="n">
        <v>0.1</v>
      </c>
      <c r="C32" s="36" t="inlineStr">
        <is>
          <t>%</t>
        </is>
      </c>
      <c r="D32" s="4" t="inlineStr">
        <is>
          <t>Weighted average cost of capital</t>
        </is>
      </c>
      <c r="E32" s="71" t="n"/>
      <c r="F32" s="71" t="n"/>
    </row>
    <row r="33" ht="19.5" customHeight="1">
      <c r="A33" s="30" t="inlineStr">
        <is>
          <t>Inflation Rate</t>
        </is>
      </c>
      <c r="B33" s="37" t="n">
        <v>0.02</v>
      </c>
      <c r="C33" s="36" t="inlineStr">
        <is>
          <t>%</t>
        </is>
      </c>
      <c r="D33" s="4" t="inlineStr">
        <is>
          <t>General inflation assumption</t>
        </is>
      </c>
      <c r="E33" s="71" t="n"/>
      <c r="F33" s="71" t="n"/>
    </row>
  </sheetData>
  <mergeCells count="20">
    <mergeCell ref="B4:F4"/>
    <mergeCell ref="B7:F7"/>
    <mergeCell ref="D27:F27"/>
    <mergeCell ref="D32:F32"/>
    <mergeCell ref="B12:F12"/>
    <mergeCell ref="D28:F28"/>
    <mergeCell ref="B11:F11"/>
    <mergeCell ref="B8:F8"/>
    <mergeCell ref="D30:F30"/>
    <mergeCell ref="D25:F25"/>
    <mergeCell ref="D33:F33"/>
    <mergeCell ref="D24:F24"/>
    <mergeCell ref="D29:F29"/>
    <mergeCell ref="B10:F10"/>
    <mergeCell ref="D26:F26"/>
    <mergeCell ref="B9:F9"/>
    <mergeCell ref="B6:F6"/>
    <mergeCell ref="D31:F31"/>
    <mergeCell ref="A1:F1"/>
    <mergeCell ref="B5:F5"/>
  </mergeCells>
  <printOptions horizontalCentered="1"/>
  <pageMargins left="0.5" right="0.5" top="0.6" bottom="0.6" header="0.3" footer="0.3"/>
  <pageSetup orientation="portrait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showGridLines="0" zoomScaleNormal="100" workbookViewId="0">
      <selection activeCell="A1" sqref="A1:L1"/>
    </sheetView>
  </sheetViews>
  <sheetFormatPr baseColWidth="10" defaultColWidth="8.6640625" defaultRowHeight="15"/>
  <cols>
    <col width="34" customWidth="1" min="1" max="1"/>
    <col width="11" customWidth="1" min="2" max="11"/>
    <col width="12" customWidth="1" min="12" max="12"/>
  </cols>
  <sheetData>
    <row r="1" ht="30" customHeight="1">
      <c r="A1" s="7" t="inlineStr">
        <is>
          <t>CAPEX SCHEDULE &amp; STRAIGHT-LINE DEPRECIATION</t>
        </is>
      </c>
    </row>
    <row r="3" ht="19.5" customHeight="1">
      <c r="A3" s="29" t="inlineStr">
        <is>
          <t>Item</t>
        </is>
      </c>
      <c r="B3" s="29" t="inlineStr">
        <is>
          <t>2025</t>
        </is>
      </c>
      <c r="C3" s="29" t="inlineStr">
        <is>
          <t>2026</t>
        </is>
      </c>
      <c r="D3" s="29" t="inlineStr">
        <is>
          <t>2027</t>
        </is>
      </c>
      <c r="E3" s="29" t="inlineStr">
        <is>
          <t>2028</t>
        </is>
      </c>
      <c r="F3" s="29" t="inlineStr">
        <is>
          <t>2029</t>
        </is>
      </c>
      <c r="G3" s="29" t="inlineStr">
        <is>
          <t>2030</t>
        </is>
      </c>
      <c r="H3" s="29" t="inlineStr">
        <is>
          <t>2031</t>
        </is>
      </c>
      <c r="I3" s="29" t="inlineStr">
        <is>
          <t>2032</t>
        </is>
      </c>
      <c r="J3" s="29" t="inlineStr">
        <is>
          <t>2033</t>
        </is>
      </c>
      <c r="K3" s="29" t="inlineStr">
        <is>
          <t>2034</t>
        </is>
      </c>
      <c r="L3" s="38" t="inlineStr">
        <is>
          <t>Total</t>
        </is>
      </c>
    </row>
    <row r="4" ht="15" customHeight="1">
      <c r="A4" s="25" t="inlineStr">
        <is>
          <t>CAPITAL EXPENDITURE OUTFLOWS (TSEK)</t>
        </is>
      </c>
      <c r="B4" s="26" t="n"/>
      <c r="C4" s="26" t="n"/>
      <c r="D4" s="26" t="n"/>
      <c r="E4" s="26" t="n"/>
      <c r="F4" s="26" t="n"/>
      <c r="G4" s="26" t="n"/>
      <c r="H4" s="26" t="n"/>
      <c r="I4" s="26" t="n"/>
      <c r="J4" s="26" t="n"/>
      <c r="K4" s="26" t="n"/>
      <c r="L4" s="26" t="n"/>
    </row>
    <row r="5" ht="19.5" customHeight="1">
      <c r="A5" s="30" t="inlineStr">
        <is>
          <t>Equipment / Machinery</t>
        </is>
      </c>
      <c r="B5" s="39">
        <f>Assumptions!B16</f>
        <v/>
      </c>
      <c r="C5" s="39">
        <f>Assumptions!C16</f>
        <v/>
      </c>
      <c r="D5" s="39">
        <f>Assumptions!D16</f>
        <v/>
      </c>
      <c r="E5" s="40" t="n">
        <v>0</v>
      </c>
      <c r="F5" s="40" t="n">
        <v>0</v>
      </c>
      <c r="G5" s="40" t="n">
        <v>0</v>
      </c>
      <c r="H5" s="40" t="n">
        <v>0</v>
      </c>
      <c r="I5" s="40" t="n">
        <v>0</v>
      </c>
      <c r="J5" s="40" t="n">
        <v>0</v>
      </c>
      <c r="K5" s="40" t="n">
        <v>0</v>
      </c>
      <c r="L5" s="41">
        <f>SUM(B5:K5)</f>
        <v/>
      </c>
    </row>
    <row r="6" ht="19.5" customHeight="1">
      <c r="A6" s="30" t="inlineStr">
        <is>
          <t>Installation &amp; Commissioning</t>
        </is>
      </c>
      <c r="B6" s="39">
        <f>Assumptions!B17</f>
        <v/>
      </c>
      <c r="C6" s="39">
        <f>Assumptions!C17</f>
        <v/>
      </c>
      <c r="D6" s="39">
        <f>Assumptions!D17</f>
        <v/>
      </c>
      <c r="E6" s="40" t="n">
        <v>0</v>
      </c>
      <c r="F6" s="40" t="n">
        <v>0</v>
      </c>
      <c r="G6" s="40" t="n">
        <v>0</v>
      </c>
      <c r="H6" s="40" t="n">
        <v>0</v>
      </c>
      <c r="I6" s="40" t="n">
        <v>0</v>
      </c>
      <c r="J6" s="40" t="n">
        <v>0</v>
      </c>
      <c r="K6" s="40" t="n">
        <v>0</v>
      </c>
      <c r="L6" s="41">
        <f>SUM(B6:K6)</f>
        <v/>
      </c>
    </row>
    <row r="7" ht="19.5" customHeight="1">
      <c r="A7" s="30" t="inlineStr">
        <is>
          <t>IT Systems &amp; Software</t>
        </is>
      </c>
      <c r="B7" s="39">
        <f>Assumptions!B18</f>
        <v/>
      </c>
      <c r="C7" s="39">
        <f>Assumptions!C18</f>
        <v/>
      </c>
      <c r="D7" s="39">
        <f>Assumptions!D18</f>
        <v/>
      </c>
      <c r="E7" s="40" t="n">
        <v>0</v>
      </c>
      <c r="F7" s="40" t="n">
        <v>0</v>
      </c>
      <c r="G7" s="40" t="n">
        <v>0</v>
      </c>
      <c r="H7" s="40" t="n">
        <v>0</v>
      </c>
      <c r="I7" s="40" t="n">
        <v>0</v>
      </c>
      <c r="J7" s="40" t="n">
        <v>0</v>
      </c>
      <c r="K7" s="40" t="n">
        <v>0</v>
      </c>
      <c r="L7" s="41">
        <f>SUM(B7:K7)</f>
        <v/>
      </c>
    </row>
    <row r="8" ht="19.5" customHeight="1">
      <c r="A8" s="30" t="inlineStr">
        <is>
          <t>Civil Works / Facility</t>
        </is>
      </c>
      <c r="B8" s="39">
        <f>Assumptions!B19</f>
        <v/>
      </c>
      <c r="C8" s="39">
        <f>Assumptions!C19</f>
        <v/>
      </c>
      <c r="D8" s="39">
        <f>Assumptions!D19</f>
        <v/>
      </c>
      <c r="E8" s="40" t="n">
        <v>0</v>
      </c>
      <c r="F8" s="40" t="n">
        <v>0</v>
      </c>
      <c r="G8" s="40" t="n">
        <v>0</v>
      </c>
      <c r="H8" s="40" t="n">
        <v>0</v>
      </c>
      <c r="I8" s="40" t="n">
        <v>0</v>
      </c>
      <c r="J8" s="40" t="n">
        <v>0</v>
      </c>
      <c r="K8" s="40" t="n">
        <v>0</v>
      </c>
      <c r="L8" s="41">
        <f>SUM(B8:K8)</f>
        <v/>
      </c>
    </row>
    <row r="9" ht="19.5" customHeight="1">
      <c r="A9" s="30" t="inlineStr">
        <is>
          <t>Other CapEx</t>
        </is>
      </c>
      <c r="B9" s="39">
        <f>Assumptions!B20</f>
        <v/>
      </c>
      <c r="C9" s="39">
        <f>Assumptions!C20</f>
        <v/>
      </c>
      <c r="D9" s="39">
        <f>Assumptions!D20</f>
        <v/>
      </c>
      <c r="E9" s="40" t="n">
        <v>0</v>
      </c>
      <c r="F9" s="40" t="n">
        <v>0</v>
      </c>
      <c r="G9" s="40" t="n">
        <v>0</v>
      </c>
      <c r="H9" s="40" t="n">
        <v>0</v>
      </c>
      <c r="I9" s="40" t="n">
        <v>0</v>
      </c>
      <c r="J9" s="40" t="n">
        <v>0</v>
      </c>
      <c r="K9" s="40" t="n">
        <v>0</v>
      </c>
      <c r="L9" s="41">
        <f>SUM(B9:K9)</f>
        <v/>
      </c>
    </row>
    <row r="10" ht="19.5" customHeight="1">
      <c r="A10" s="33" t="inlineStr">
        <is>
          <t>Total CapEx</t>
        </is>
      </c>
      <c r="B10" s="34">
        <f>SUM(B5:B9)</f>
        <v/>
      </c>
      <c r="C10" s="34">
        <f>SUM(C5:C9)</f>
        <v/>
      </c>
      <c r="D10" s="34">
        <f>SUM(D5:D9)</f>
        <v/>
      </c>
      <c r="E10" s="34">
        <f>SUM(E5:E9)</f>
        <v/>
      </c>
      <c r="F10" s="34">
        <f>SUM(F5:F9)</f>
        <v/>
      </c>
      <c r="G10" s="34">
        <f>SUM(G5:G9)</f>
        <v/>
      </c>
      <c r="H10" s="34">
        <f>SUM(H5:H9)</f>
        <v/>
      </c>
      <c r="I10" s="34">
        <f>SUM(I5:I9)</f>
        <v/>
      </c>
      <c r="J10" s="34">
        <f>SUM(J5:J9)</f>
        <v/>
      </c>
      <c r="K10" s="34">
        <f>SUM(K5:K9)</f>
        <v/>
      </c>
      <c r="L10" s="34">
        <f>SUM(B10:K10)</f>
        <v/>
      </c>
    </row>
    <row r="12" ht="15" customHeight="1">
      <c r="A12" s="25" t="inlineStr">
        <is>
          <t>STRAIGHT-LINE DEPRECIATION (TSEK)</t>
        </is>
      </c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</row>
    <row r="13" ht="19.5" customHeight="1">
      <c r="A13" s="30" t="inlineStr">
        <is>
          <t>Depreciation – Equipment / Machinery</t>
        </is>
      </c>
      <c r="B13" s="42" t="n">
        <v>450</v>
      </c>
      <c r="C13" s="42" t="n">
        <v>450</v>
      </c>
      <c r="D13" s="42" t="n">
        <v>450</v>
      </c>
      <c r="E13" s="42" t="n">
        <v>450</v>
      </c>
      <c r="F13" s="42" t="n">
        <v>450</v>
      </c>
      <c r="G13" s="42" t="n">
        <v>450</v>
      </c>
      <c r="H13" s="42" t="n">
        <v>450</v>
      </c>
      <c r="I13" s="42" t="n">
        <v>450</v>
      </c>
      <c r="J13" s="42" t="n">
        <v>450</v>
      </c>
      <c r="K13" s="42" t="n">
        <v>450</v>
      </c>
      <c r="L13" s="41">
        <f>SUM(B13:K13)</f>
        <v/>
      </c>
    </row>
    <row r="14" ht="19.5" customHeight="1">
      <c r="A14" s="30" t="inlineStr">
        <is>
          <t>Depreciation – Installation &amp; Commissioning</t>
        </is>
      </c>
      <c r="B14" s="42" t="n">
        <v>100</v>
      </c>
      <c r="C14" s="42" t="n">
        <v>100</v>
      </c>
      <c r="D14" s="42" t="n">
        <v>100</v>
      </c>
      <c r="E14" s="42" t="n">
        <v>100</v>
      </c>
      <c r="F14" s="42" t="n">
        <v>100</v>
      </c>
      <c r="G14" s="42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1">
        <f>SUM(B14:K14)</f>
        <v/>
      </c>
    </row>
    <row r="15" ht="19.5" customHeight="1">
      <c r="A15" s="30" t="inlineStr">
        <is>
          <t>Depreciation – IT Systems &amp; Software</t>
        </is>
      </c>
      <c r="B15" s="42" t="n">
        <v>133.3</v>
      </c>
      <c r="C15" s="42" t="n">
        <v>133.3</v>
      </c>
      <c r="D15" s="42" t="n">
        <v>133.3</v>
      </c>
      <c r="E15" s="42" t="n">
        <v>0</v>
      </c>
      <c r="F15" s="42" t="n">
        <v>0</v>
      </c>
      <c r="G15" s="42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1">
        <f>SUM(B15:K15)</f>
        <v/>
      </c>
    </row>
    <row r="16" ht="19.5" customHeight="1">
      <c r="A16" s="30" t="inlineStr">
        <is>
          <t>Depreciation – Civil Works / Facility</t>
        </is>
      </c>
      <c r="B16" s="42" t="n">
        <v>45</v>
      </c>
      <c r="C16" s="42" t="n">
        <v>45</v>
      </c>
      <c r="D16" s="42" t="n">
        <v>45</v>
      </c>
      <c r="E16" s="42" t="n">
        <v>45</v>
      </c>
      <c r="F16" s="42" t="n">
        <v>45</v>
      </c>
      <c r="G16" s="42" t="n">
        <v>45</v>
      </c>
      <c r="H16" s="42" t="n">
        <v>45</v>
      </c>
      <c r="I16" s="42" t="n">
        <v>45</v>
      </c>
      <c r="J16" s="42" t="n">
        <v>45</v>
      </c>
      <c r="K16" s="42" t="n">
        <v>45</v>
      </c>
      <c r="L16" s="41">
        <f>SUM(B16:K16)</f>
        <v/>
      </c>
    </row>
    <row r="17" ht="19.5" customHeight="1">
      <c r="A17" s="30" t="inlineStr">
        <is>
          <t>Depreciation – Other CapEx</t>
        </is>
      </c>
      <c r="B17" s="42" t="n">
        <v>40</v>
      </c>
      <c r="C17" s="42" t="n">
        <v>40</v>
      </c>
      <c r="D17" s="42" t="n">
        <v>40</v>
      </c>
      <c r="E17" s="42" t="n">
        <v>40</v>
      </c>
      <c r="F17" s="42" t="n">
        <v>40</v>
      </c>
      <c r="G17" s="42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1">
        <f>SUM(B17:K17)</f>
        <v/>
      </c>
    </row>
    <row r="18" ht="19.5" customHeight="1">
      <c r="A18" s="33" t="inlineStr">
        <is>
          <t>Total Depreciation</t>
        </is>
      </c>
      <c r="B18" s="34">
        <f>SUM(B13:B17)</f>
        <v/>
      </c>
      <c r="C18" s="34">
        <f>SUM(C13:C17)</f>
        <v/>
      </c>
      <c r="D18" s="34">
        <f>SUM(D13:D17)</f>
        <v/>
      </c>
      <c r="E18" s="34">
        <f>SUM(E13:E17)</f>
        <v/>
      </c>
      <c r="F18" s="34">
        <f>SUM(F13:F17)</f>
        <v/>
      </c>
      <c r="G18" s="34">
        <f>SUM(G13:G17)</f>
        <v/>
      </c>
      <c r="H18" s="34">
        <f>SUM(H13:H17)</f>
        <v/>
      </c>
      <c r="I18" s="34">
        <f>SUM(I13:I17)</f>
        <v/>
      </c>
      <c r="J18" s="34">
        <f>SUM(J13:J17)</f>
        <v/>
      </c>
      <c r="K18" s="34">
        <f>SUM(K13:K17)</f>
        <v/>
      </c>
      <c r="L18" s="34">
        <f>SUM(B18:K18)</f>
        <v/>
      </c>
    </row>
  </sheetData>
  <mergeCells count="1">
    <mergeCell ref="A1:L1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showGridLines="0" zoomScaleNormal="100" workbookViewId="0">
      <selection activeCell="A1" sqref="A1:L1"/>
    </sheetView>
  </sheetViews>
  <sheetFormatPr baseColWidth="10" defaultColWidth="8.6640625" defaultRowHeight="15"/>
  <cols>
    <col width="38" customWidth="1" min="1" max="1"/>
    <col width="11" customWidth="1" min="2" max="11"/>
  </cols>
  <sheetData>
    <row r="1" ht="30" customHeight="1">
      <c r="A1" s="7" t="inlineStr">
        <is>
          <t>P&amp;L IMPACT &amp; FREE CASH FLOW ANALYSIS (TSEK)</t>
        </is>
      </c>
    </row>
    <row r="3" ht="19.5" customHeight="1">
      <c r="A3" s="28" t="inlineStr">
        <is>
          <t>Line Item</t>
        </is>
      </c>
      <c r="B3" s="29" t="inlineStr">
        <is>
          <t>2025</t>
        </is>
      </c>
      <c r="C3" s="29" t="inlineStr">
        <is>
          <t>2026</t>
        </is>
      </c>
      <c r="D3" s="29" t="inlineStr">
        <is>
          <t>2027</t>
        </is>
      </c>
      <c r="E3" s="29" t="inlineStr">
        <is>
          <t>2028</t>
        </is>
      </c>
      <c r="F3" s="29" t="inlineStr">
        <is>
          <t>2029</t>
        </is>
      </c>
      <c r="G3" s="29" t="inlineStr">
        <is>
          <t>2030</t>
        </is>
      </c>
      <c r="H3" s="29" t="inlineStr">
        <is>
          <t>2031</t>
        </is>
      </c>
      <c r="I3" s="29" t="inlineStr">
        <is>
          <t>2032</t>
        </is>
      </c>
      <c r="J3" s="29" t="inlineStr">
        <is>
          <t>2033</t>
        </is>
      </c>
      <c r="K3" s="29" t="inlineStr">
        <is>
          <t>2034</t>
        </is>
      </c>
    </row>
    <row r="4" ht="19.5" customHeight="1">
      <c r="A4" s="25" t="inlineStr">
        <is>
          <t>REVENUE &amp; SAVINGS</t>
        </is>
      </c>
      <c r="B4" s="26" t="n"/>
      <c r="C4" s="26" t="n"/>
      <c r="D4" s="26" t="n"/>
      <c r="E4" s="26" t="n"/>
      <c r="F4" s="26" t="n"/>
      <c r="G4" s="26" t="n"/>
      <c r="H4" s="26" t="n"/>
      <c r="I4" s="26" t="n"/>
      <c r="J4" s="26" t="n"/>
      <c r="K4" s="26" t="n"/>
    </row>
    <row r="5" ht="19.5" customHeight="1">
      <c r="A5" s="27" t="inlineStr">
        <is>
          <t>Revenue Uplift</t>
        </is>
      </c>
      <c r="B5" s="39">
        <f>Assumptions!B25</f>
        <v/>
      </c>
      <c r="C5" s="39">
        <f>Assumptions!B25*(1+Assumptions!B26)^1</f>
        <v/>
      </c>
      <c r="D5" s="39">
        <f>Assumptions!B25*(1+Assumptions!B26)^2</f>
        <v/>
      </c>
      <c r="E5" s="39">
        <f>Assumptions!B25*(1+Assumptions!B26)^3</f>
        <v/>
      </c>
      <c r="F5" s="39">
        <f>Assumptions!B25*(1+Assumptions!B26)^4</f>
        <v/>
      </c>
      <c r="G5" s="39">
        <f>Assumptions!B25*(1+Assumptions!B26)^5</f>
        <v/>
      </c>
      <c r="H5" s="39">
        <f>Assumptions!B25*(1+Assumptions!B26)^6</f>
        <v/>
      </c>
      <c r="I5" s="39">
        <f>Assumptions!B25*(1+Assumptions!B26)^7</f>
        <v/>
      </c>
      <c r="J5" s="39">
        <f>Assumptions!B25*(1+Assumptions!B26)^8</f>
        <v/>
      </c>
      <c r="K5" s="39">
        <f>Assumptions!B25*(1+Assumptions!B26)^9</f>
        <v/>
      </c>
    </row>
    <row r="6" ht="19.5" customHeight="1">
      <c r="A6" s="27" t="inlineStr">
        <is>
          <t>Cost Savings</t>
        </is>
      </c>
      <c r="B6" s="39">
        <f>Assumptions!B27</f>
        <v/>
      </c>
      <c r="C6" s="39">
        <f>Assumptions!B27*(1+Assumptions!B28)^1</f>
        <v/>
      </c>
      <c r="D6" s="39">
        <f>Assumptions!B27*(1+Assumptions!B28)^2</f>
        <v/>
      </c>
      <c r="E6" s="39">
        <f>Assumptions!B27*(1+Assumptions!B28)^3</f>
        <v/>
      </c>
      <c r="F6" s="39">
        <f>Assumptions!B27*(1+Assumptions!B28)^4</f>
        <v/>
      </c>
      <c r="G6" s="39">
        <f>Assumptions!B27*(1+Assumptions!B28)^5</f>
        <v/>
      </c>
      <c r="H6" s="39">
        <f>Assumptions!B27*(1+Assumptions!B28)^6</f>
        <v/>
      </c>
      <c r="I6" s="39">
        <f>Assumptions!B27*(1+Assumptions!B28)^7</f>
        <v/>
      </c>
      <c r="J6" s="39">
        <f>Assumptions!B27*(1+Assumptions!B28)^8</f>
        <v/>
      </c>
      <c r="K6" s="39">
        <f>Assumptions!B27*(1+Assumptions!B28)^9</f>
        <v/>
      </c>
    </row>
    <row r="7" ht="19.5" customHeight="1">
      <c r="A7" s="43" t="inlineStr">
        <is>
          <t>Gross Benefit</t>
        </is>
      </c>
      <c r="B7" s="34">
        <f>B5+B6</f>
        <v/>
      </c>
      <c r="C7" s="34">
        <f>C5+C6</f>
        <v/>
      </c>
      <c r="D7" s="34">
        <f>D5+D6</f>
        <v/>
      </c>
      <c r="E7" s="34">
        <f>E5+E6</f>
        <v/>
      </c>
      <c r="F7" s="34">
        <f>F5+F6</f>
        <v/>
      </c>
      <c r="G7" s="34">
        <f>G5+G6</f>
        <v/>
      </c>
      <c r="H7" s="34">
        <f>H5+H6</f>
        <v/>
      </c>
      <c r="I7" s="34">
        <f>I5+I6</f>
        <v/>
      </c>
      <c r="J7" s="34">
        <f>J5+J6</f>
        <v/>
      </c>
      <c r="K7" s="34">
        <f>K5+K6</f>
        <v/>
      </c>
    </row>
    <row r="8" ht="19.5" customHeight="1">
      <c r="A8" s="25" t="inlineStr">
        <is>
          <t>COSTS</t>
        </is>
      </c>
      <c r="B8" s="26" t="n"/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</row>
    <row r="9" ht="19.5" customHeight="1">
      <c r="A9" s="27" t="inlineStr">
        <is>
          <t>Additional OpEx</t>
        </is>
      </c>
      <c r="B9" s="39">
        <f>Assumptions!B29</f>
        <v/>
      </c>
      <c r="C9" s="39">
        <f>Assumptions!B29*(1+Assumptions!B30)^1</f>
        <v/>
      </c>
      <c r="D9" s="39">
        <f>Assumptions!B29*(1+Assumptions!B30)^2</f>
        <v/>
      </c>
      <c r="E9" s="39">
        <f>Assumptions!B29*(1+Assumptions!B30)^3</f>
        <v/>
      </c>
      <c r="F9" s="39">
        <f>Assumptions!B29*(1+Assumptions!B30)^4</f>
        <v/>
      </c>
      <c r="G9" s="39">
        <f>Assumptions!B29*(1+Assumptions!B30)^5</f>
        <v/>
      </c>
      <c r="H9" s="39">
        <f>Assumptions!B29*(1+Assumptions!B30)^6</f>
        <v/>
      </c>
      <c r="I9" s="39">
        <f>Assumptions!B29*(1+Assumptions!B30)^7</f>
        <v/>
      </c>
      <c r="J9" s="39">
        <f>Assumptions!B29*(1+Assumptions!B30)^8</f>
        <v/>
      </c>
      <c r="K9" s="39">
        <f>Assumptions!B29*(1+Assumptions!B30)^9</f>
        <v/>
      </c>
    </row>
    <row r="10" ht="19.5" customHeight="1">
      <c r="A10" s="27" t="inlineStr">
        <is>
          <t>Depreciation</t>
        </is>
      </c>
      <c r="B10" s="39">
        <f>'CapEx &amp; Depreciation'!B18</f>
        <v/>
      </c>
      <c r="C10" s="39">
        <f>'CapEx &amp; Depreciation'!C18</f>
        <v/>
      </c>
      <c r="D10" s="39">
        <f>'CapEx &amp; Depreciation'!D18</f>
        <v/>
      </c>
      <c r="E10" s="39">
        <f>'CapEx &amp; Depreciation'!E18</f>
        <v/>
      </c>
      <c r="F10" s="39">
        <f>'CapEx &amp; Depreciation'!F18</f>
        <v/>
      </c>
      <c r="G10" s="39">
        <f>'CapEx &amp; Depreciation'!G18</f>
        <v/>
      </c>
      <c r="H10" s="39">
        <f>'CapEx &amp; Depreciation'!H18</f>
        <v/>
      </c>
      <c r="I10" s="39">
        <f>'CapEx &amp; Depreciation'!I18</f>
        <v/>
      </c>
      <c r="J10" s="39">
        <f>'CapEx &amp; Depreciation'!J18</f>
        <v/>
      </c>
      <c r="K10" s="39">
        <f>'CapEx &amp; Depreciation'!K18</f>
        <v/>
      </c>
    </row>
    <row r="11" ht="19.5" customHeight="1">
      <c r="A11" s="43" t="inlineStr">
        <is>
          <t>EBIT (Incremental)</t>
        </is>
      </c>
      <c r="B11" s="34">
        <f>B7-B9-B10</f>
        <v/>
      </c>
      <c r="C11" s="34">
        <f>C7-C9-C10</f>
        <v/>
      </c>
      <c r="D11" s="34">
        <f>D7-D9-D10</f>
        <v/>
      </c>
      <c r="E11" s="34">
        <f>E7-E9-E10</f>
        <v/>
      </c>
      <c r="F11" s="34">
        <f>F7-F9-F10</f>
        <v/>
      </c>
      <c r="G11" s="34">
        <f>G7-G9-G10</f>
        <v/>
      </c>
      <c r="H11" s="34">
        <f>H7-H9-H10</f>
        <v/>
      </c>
      <c r="I11" s="34">
        <f>I7-I9-I10</f>
        <v/>
      </c>
      <c r="J11" s="34">
        <f>J7-J9-J10</f>
        <v/>
      </c>
      <c r="K11" s="34">
        <f>K7-K9-K10</f>
        <v/>
      </c>
    </row>
    <row r="12" ht="19.5" customHeight="1">
      <c r="A12" s="27" t="inlineStr">
        <is>
          <t>Tax on EBIT</t>
        </is>
      </c>
      <c r="B12" s="42">
        <f>MAX(0,B11)*Assumptions!B31</f>
        <v/>
      </c>
      <c r="C12" s="42">
        <f>MAX(0,C11)*Assumptions!B31</f>
        <v/>
      </c>
      <c r="D12" s="42">
        <f>MAX(0,D11)*Assumptions!B31</f>
        <v/>
      </c>
      <c r="E12" s="42">
        <f>MAX(0,E11)*Assumptions!B31</f>
        <v/>
      </c>
      <c r="F12" s="42">
        <f>MAX(0,F11)*Assumptions!B31</f>
        <v/>
      </c>
      <c r="G12" s="42">
        <f>MAX(0,G11)*Assumptions!B31</f>
        <v/>
      </c>
      <c r="H12" s="42">
        <f>MAX(0,H11)*Assumptions!B31</f>
        <v/>
      </c>
      <c r="I12" s="42">
        <f>MAX(0,I11)*Assumptions!B31</f>
        <v/>
      </c>
      <c r="J12" s="42">
        <f>MAX(0,J11)*Assumptions!B31</f>
        <v/>
      </c>
      <c r="K12" s="42">
        <f>MAX(0,K11)*Assumptions!B31</f>
        <v/>
      </c>
    </row>
    <row r="13" ht="19.5" customHeight="1">
      <c r="A13" s="43" t="inlineStr">
        <is>
          <t>NOPAT (Net Operating Profit After Tax)</t>
        </is>
      </c>
      <c r="B13" s="34">
        <f>B11-B12</f>
        <v/>
      </c>
      <c r="C13" s="34">
        <f>C11-C12</f>
        <v/>
      </c>
      <c r="D13" s="34">
        <f>D11-D12</f>
        <v/>
      </c>
      <c r="E13" s="34">
        <f>E11-E12</f>
        <v/>
      </c>
      <c r="F13" s="34">
        <f>F11-F12</f>
        <v/>
      </c>
      <c r="G13" s="34">
        <f>G11-G12</f>
        <v/>
      </c>
      <c r="H13" s="34">
        <f>H11-H12</f>
        <v/>
      </c>
      <c r="I13" s="34">
        <f>I11-I12</f>
        <v/>
      </c>
      <c r="J13" s="34">
        <f>J11-J12</f>
        <v/>
      </c>
      <c r="K13" s="34">
        <f>K11-K12</f>
        <v/>
      </c>
    </row>
    <row r="14" ht="19.5" customHeight="1">
      <c r="A14" s="25" t="inlineStr">
        <is>
          <t>CASH FLOW</t>
        </is>
      </c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</row>
    <row r="15" ht="19.5" customHeight="1">
      <c r="A15" s="27" t="inlineStr">
        <is>
          <t>CapEx Outflow (negative)</t>
        </is>
      </c>
      <c r="B15" s="39">
        <f>-'CapEx &amp; Depreciation'!B10</f>
        <v/>
      </c>
      <c r="C15" s="39">
        <f>-'CapEx &amp; Depreciation'!C10</f>
        <v/>
      </c>
      <c r="D15" s="39">
        <f>-'CapEx &amp; Depreciation'!D10</f>
        <v/>
      </c>
      <c r="E15" s="39">
        <f>-'CapEx &amp; Depreciation'!E10</f>
        <v/>
      </c>
      <c r="F15" s="39">
        <f>-'CapEx &amp; Depreciation'!F10</f>
        <v/>
      </c>
      <c r="G15" s="39">
        <f>-'CapEx &amp; Depreciation'!G10</f>
        <v/>
      </c>
      <c r="H15" s="39">
        <f>-'CapEx &amp; Depreciation'!H10</f>
        <v/>
      </c>
      <c r="I15" s="39">
        <f>-'CapEx &amp; Depreciation'!I10</f>
        <v/>
      </c>
      <c r="J15" s="39">
        <f>-'CapEx &amp; Depreciation'!J10</f>
        <v/>
      </c>
      <c r="K15" s="39">
        <f>-'CapEx &amp; Depreciation'!K10</f>
        <v/>
      </c>
    </row>
    <row r="16" ht="19.5" customHeight="1">
      <c r="A16" s="27" t="inlineStr">
        <is>
          <t>Add back: Depreciation</t>
        </is>
      </c>
      <c r="B16" s="39">
        <f>'CapEx &amp; Depreciation'!B18</f>
        <v/>
      </c>
      <c r="C16" s="39">
        <f>'CapEx &amp; Depreciation'!C18</f>
        <v/>
      </c>
      <c r="D16" s="39">
        <f>'CapEx &amp; Depreciation'!D18</f>
        <v/>
      </c>
      <c r="E16" s="39">
        <f>'CapEx &amp; Depreciation'!E18</f>
        <v/>
      </c>
      <c r="F16" s="39">
        <f>'CapEx &amp; Depreciation'!F18</f>
        <v/>
      </c>
      <c r="G16" s="39">
        <f>'CapEx &amp; Depreciation'!G18</f>
        <v/>
      </c>
      <c r="H16" s="39">
        <f>'CapEx &amp; Depreciation'!H18</f>
        <v/>
      </c>
      <c r="I16" s="39">
        <f>'CapEx &amp; Depreciation'!I18</f>
        <v/>
      </c>
      <c r="J16" s="39">
        <f>'CapEx &amp; Depreciation'!J18</f>
        <v/>
      </c>
      <c r="K16" s="39">
        <f>'CapEx &amp; Depreciation'!K18</f>
        <v/>
      </c>
    </row>
    <row r="17" ht="19.5" customHeight="1">
      <c r="A17" s="43" t="inlineStr">
        <is>
          <t>Free Cash Flow (FCF)</t>
        </is>
      </c>
      <c r="B17" s="34">
        <f>B13+B15+B16</f>
        <v/>
      </c>
      <c r="C17" s="34">
        <f>C13+C15+C16</f>
        <v/>
      </c>
      <c r="D17" s="34">
        <f>D13+D15+D16</f>
        <v/>
      </c>
      <c r="E17" s="34">
        <f>E13+E15+E16</f>
        <v/>
      </c>
      <c r="F17" s="34">
        <f>F13+F15+F16</f>
        <v/>
      </c>
      <c r="G17" s="34">
        <f>G13+G15+G16</f>
        <v/>
      </c>
      <c r="H17" s="34">
        <f>H13+H15+H16</f>
        <v/>
      </c>
      <c r="I17" s="34">
        <f>I13+I15+I16</f>
        <v/>
      </c>
      <c r="J17" s="34">
        <f>J13+J15+J16</f>
        <v/>
      </c>
      <c r="K17" s="34">
        <f>K13+K15+K16</f>
        <v/>
      </c>
    </row>
    <row r="18" ht="19.5" customHeight="1">
      <c r="A18" s="44" t="inlineStr">
        <is>
          <t>Cumulative FCF</t>
        </is>
      </c>
      <c r="B18" s="45">
        <f>B17</f>
        <v/>
      </c>
      <c r="C18" s="45">
        <f>B18+C17</f>
        <v/>
      </c>
      <c r="D18" s="45">
        <f>C18+D17</f>
        <v/>
      </c>
      <c r="E18" s="45">
        <f>D18+E17</f>
        <v/>
      </c>
      <c r="F18" s="45">
        <f>E18+F17</f>
        <v/>
      </c>
      <c r="G18" s="45">
        <f>F18+G17</f>
        <v/>
      </c>
      <c r="H18" s="45">
        <f>G18+H17</f>
        <v/>
      </c>
      <c r="I18" s="45">
        <f>H18+I17</f>
        <v/>
      </c>
      <c r="J18" s="45">
        <f>I18+J17</f>
        <v/>
      </c>
      <c r="K18" s="45">
        <f>J18+K17</f>
        <v/>
      </c>
    </row>
  </sheetData>
  <mergeCells count="1">
    <mergeCell ref="A1:L1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zoomScaleNormal="100" workbookViewId="0">
      <selection activeCell="A1" sqref="A1:F1"/>
    </sheetView>
  </sheetViews>
  <sheetFormatPr baseColWidth="10" defaultColWidth="8.6640625" defaultRowHeight="15"/>
  <cols>
    <col width="26" customWidth="1" min="1" max="1"/>
    <col width="18" customWidth="1" min="2" max="5"/>
  </cols>
  <sheetData>
    <row r="1" ht="30" customHeight="1">
      <c r="A1" s="7" t="inlineStr">
        <is>
          <t>NPV &amp; IRR ANALYSIS</t>
        </is>
      </c>
    </row>
    <row r="3" ht="15" customHeight="1">
      <c r="A3" s="25" t="inlineStr">
        <is>
          <t>DISCOUNTED CASH FLOW SUMMARY</t>
        </is>
      </c>
      <c r="B3" s="26" t="n"/>
      <c r="C3" s="26" t="n"/>
      <c r="D3" s="26" t="n"/>
      <c r="E3" s="26" t="n"/>
      <c r="F3" s="26" t="n"/>
    </row>
    <row r="4" ht="19.5" customHeight="1">
      <c r="A4" s="29" t="inlineStr">
        <is>
          <t>Year</t>
        </is>
      </c>
      <c r="B4" s="29" t="inlineStr">
        <is>
          <t>FCF (TSEK)</t>
        </is>
      </c>
      <c r="C4" s="29" t="inlineStr">
        <is>
          <t>Discount Factor</t>
        </is>
      </c>
      <c r="D4" s="29" t="inlineStr">
        <is>
          <t>PV of FCF (TSEK)</t>
        </is>
      </c>
      <c r="E4" s="29" t="inlineStr">
        <is>
          <t>Cumulative PV</t>
        </is>
      </c>
    </row>
    <row r="5" ht="19.5" customHeight="1">
      <c r="A5" s="36" t="inlineStr">
        <is>
          <t>2025</t>
        </is>
      </c>
      <c r="B5" s="39">
        <f>'P&amp;L &amp; Cash Flow'!B17</f>
        <v/>
      </c>
      <c r="C5" s="46">
        <f>1/(1+Assumptions!B32)^1</f>
        <v/>
      </c>
      <c r="D5" s="42">
        <f>B5*C5</f>
        <v/>
      </c>
      <c r="E5" s="42">
        <f>D5</f>
        <v/>
      </c>
    </row>
    <row r="6" ht="19.5" customHeight="1">
      <c r="A6" s="47" t="inlineStr">
        <is>
          <t>2026</t>
        </is>
      </c>
      <c r="B6" s="48">
        <f>'P&amp;L &amp; Cash Flow'!C17</f>
        <v/>
      </c>
      <c r="C6" s="49">
        <f>1/(1+Assumptions!B32)^2</f>
        <v/>
      </c>
      <c r="D6" s="45">
        <f>B6*C6</f>
        <v/>
      </c>
      <c r="E6" s="45">
        <f>E5+D6</f>
        <v/>
      </c>
    </row>
    <row r="7" ht="19.5" customHeight="1">
      <c r="A7" s="36" t="inlineStr">
        <is>
          <t>2027</t>
        </is>
      </c>
      <c r="B7" s="39">
        <f>'P&amp;L &amp; Cash Flow'!D17</f>
        <v/>
      </c>
      <c r="C7" s="46">
        <f>1/(1+Assumptions!B32)^3</f>
        <v/>
      </c>
      <c r="D7" s="42">
        <f>B7*C7</f>
        <v/>
      </c>
      <c r="E7" s="42">
        <f>E6+D7</f>
        <v/>
      </c>
    </row>
    <row r="8" ht="19.5" customHeight="1">
      <c r="A8" s="47" t="inlineStr">
        <is>
          <t>2028</t>
        </is>
      </c>
      <c r="B8" s="48">
        <f>'P&amp;L &amp; Cash Flow'!E17</f>
        <v/>
      </c>
      <c r="C8" s="49">
        <f>1/(1+Assumptions!B32)^4</f>
        <v/>
      </c>
      <c r="D8" s="45">
        <f>B8*C8</f>
        <v/>
      </c>
      <c r="E8" s="45">
        <f>E7+D8</f>
        <v/>
      </c>
    </row>
    <row r="9" ht="19.5" customHeight="1">
      <c r="A9" s="36" t="inlineStr">
        <is>
          <t>2029</t>
        </is>
      </c>
      <c r="B9" s="39">
        <f>'P&amp;L &amp; Cash Flow'!F17</f>
        <v/>
      </c>
      <c r="C9" s="46">
        <f>1/(1+Assumptions!B32)^5</f>
        <v/>
      </c>
      <c r="D9" s="42">
        <f>B9*C9</f>
        <v/>
      </c>
      <c r="E9" s="42">
        <f>E8+D9</f>
        <v/>
      </c>
    </row>
    <row r="10" ht="19.5" customHeight="1">
      <c r="A10" s="47" t="inlineStr">
        <is>
          <t>2030</t>
        </is>
      </c>
      <c r="B10" s="48">
        <f>'P&amp;L &amp; Cash Flow'!G17</f>
        <v/>
      </c>
      <c r="C10" s="49">
        <f>1/(1+Assumptions!B32)^6</f>
        <v/>
      </c>
      <c r="D10" s="45">
        <f>B10*C10</f>
        <v/>
      </c>
      <c r="E10" s="45">
        <f>E9+D10</f>
        <v/>
      </c>
    </row>
    <row r="11" ht="19.5" customHeight="1">
      <c r="A11" s="36" t="inlineStr">
        <is>
          <t>2031</t>
        </is>
      </c>
      <c r="B11" s="39">
        <f>'P&amp;L &amp; Cash Flow'!H17</f>
        <v/>
      </c>
      <c r="C11" s="46">
        <f>1/(1+Assumptions!B32)^7</f>
        <v/>
      </c>
      <c r="D11" s="42">
        <f>B11*C11</f>
        <v/>
      </c>
      <c r="E11" s="42">
        <f>E10+D11</f>
        <v/>
      </c>
    </row>
    <row r="12" ht="19.5" customHeight="1">
      <c r="A12" s="47" t="inlineStr">
        <is>
          <t>2032</t>
        </is>
      </c>
      <c r="B12" s="48">
        <f>'P&amp;L &amp; Cash Flow'!I17</f>
        <v/>
      </c>
      <c r="C12" s="49">
        <f>1/(1+Assumptions!B32)^8</f>
        <v/>
      </c>
      <c r="D12" s="45">
        <f>B12*C12</f>
        <v/>
      </c>
      <c r="E12" s="45">
        <f>E11+D12</f>
        <v/>
      </c>
    </row>
    <row r="13" ht="19.5" customHeight="1">
      <c r="A13" s="36" t="inlineStr">
        <is>
          <t>2033</t>
        </is>
      </c>
      <c r="B13" s="39">
        <f>'P&amp;L &amp; Cash Flow'!J17</f>
        <v/>
      </c>
      <c r="C13" s="46">
        <f>1/(1+Assumptions!B32)^9</f>
        <v/>
      </c>
      <c r="D13" s="42">
        <f>B13*C13</f>
        <v/>
      </c>
      <c r="E13" s="42">
        <f>E12+D13</f>
        <v/>
      </c>
    </row>
    <row r="14" ht="19.5" customHeight="1">
      <c r="A14" s="47" t="inlineStr">
        <is>
          <t>2034</t>
        </is>
      </c>
      <c r="B14" s="48">
        <f>'P&amp;L &amp; Cash Flow'!K17</f>
        <v/>
      </c>
      <c r="C14" s="49">
        <f>1/(1+Assumptions!B32)^10</f>
        <v/>
      </c>
      <c r="D14" s="45">
        <f>B14*C14</f>
        <v/>
      </c>
      <c r="E14" s="45">
        <f>E13+D14</f>
        <v/>
      </c>
    </row>
    <row r="16" ht="15" customHeight="1">
      <c r="A16" s="25" t="inlineStr">
        <is>
          <t>KEY METRICS</t>
        </is>
      </c>
      <c r="B16" s="26" t="n"/>
      <c r="C16" s="26" t="n"/>
      <c r="D16" s="26" t="n"/>
      <c r="E16" s="26" t="n"/>
      <c r="F16" s="26" t="n"/>
    </row>
    <row r="17" ht="21.75" customHeight="1">
      <c r="A17" s="50" t="inlineStr">
        <is>
          <t>NPV (TSEK)</t>
        </is>
      </c>
      <c r="B17" s="51">
        <f>SUM(D5:D14)</f>
        <v/>
      </c>
    </row>
    <row r="18" ht="21.75" customHeight="1">
      <c r="A18" s="50" t="inlineStr">
        <is>
          <t>IRR (annual)</t>
        </is>
      </c>
      <c r="B18" s="52">
        <f>IFERROR(IRR(B5:B14),"N/A")</f>
        <v/>
      </c>
    </row>
    <row r="19" ht="21.75" customHeight="1">
      <c r="A19" s="50" t="inlineStr">
        <is>
          <t>Discount Rate</t>
        </is>
      </c>
      <c r="B19" s="52">
        <f>Assumptions!B32</f>
        <v/>
      </c>
    </row>
    <row r="20" ht="21.75" customHeight="1">
      <c r="A20" s="50" t="inlineStr">
        <is>
          <t>Investment Horizon</t>
        </is>
      </c>
      <c r="B20" s="53" t="inlineStr">
        <is>
          <t>10 years</t>
        </is>
      </c>
    </row>
  </sheetData>
  <mergeCells count="1">
    <mergeCell ref="A1:F1"/>
  </mergeCells>
  <printOptions horizontalCentered="1"/>
  <pageMargins left="0.5" right="0.5" top="0.6" bottom="0.6" header="0.3" footer="0.3"/>
  <pageSetup orientation="portrait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zoomScaleNormal="100" workbookViewId="0">
      <selection activeCell="A1" sqref="A1:F1"/>
    </sheetView>
  </sheetViews>
  <sheetFormatPr baseColWidth="10" defaultColWidth="8.6640625" defaultRowHeight="15"/>
  <cols>
    <col width="28" customWidth="1" min="1" max="1"/>
    <col width="16" customWidth="1" min="2" max="6"/>
  </cols>
  <sheetData>
    <row r="1" ht="30" customHeight="1">
      <c r="A1" s="7" t="inlineStr">
        <is>
          <t>PAYBACK PERIOD ANALYSIS</t>
        </is>
      </c>
    </row>
    <row r="3" ht="15" customHeight="1">
      <c r="A3" s="25" t="inlineStr">
        <is>
          <t>SIMPLE &amp; DISCOUNTED PAYBACK</t>
        </is>
      </c>
      <c r="B3" s="26" t="n"/>
      <c r="C3" s="26" t="n"/>
      <c r="D3" s="26" t="n"/>
      <c r="E3" s="26" t="n"/>
      <c r="F3" s="26" t="n"/>
    </row>
    <row r="4" ht="19.5" customHeight="1">
      <c r="A4" s="29" t="inlineStr">
        <is>
          <t>Year</t>
        </is>
      </c>
      <c r="B4" s="29" t="inlineStr">
        <is>
          <t>FCF</t>
        </is>
      </c>
      <c r="C4" s="29" t="inlineStr">
        <is>
          <t>Cum. FCF</t>
        </is>
      </c>
      <c r="D4" s="29" t="inlineStr">
        <is>
          <t>PV of FCF</t>
        </is>
      </c>
      <c r="E4" s="29" t="inlineStr">
        <is>
          <t>Cum. PV FCF</t>
        </is>
      </c>
      <c r="F4" s="29" t="inlineStr">
        <is>
          <t>Payback?</t>
        </is>
      </c>
    </row>
    <row r="5" ht="19.5" customHeight="1">
      <c r="A5" s="36" t="inlineStr">
        <is>
          <t>2025</t>
        </is>
      </c>
      <c r="B5" s="39">
        <f>'P&amp;L &amp; Cash Flow'!B17</f>
        <v/>
      </c>
      <c r="C5" s="42">
        <f>B5</f>
        <v/>
      </c>
      <c r="D5" s="39">
        <f>'NPV &amp; IRR'!D5</f>
        <v/>
      </c>
      <c r="E5" s="42">
        <f>D5</f>
        <v/>
      </c>
      <c r="F5" s="36">
        <f>IF(C5&gt;=0,"✓ Recovered","—")</f>
        <v/>
      </c>
    </row>
    <row r="6" ht="19.5" customHeight="1">
      <c r="A6" s="47" t="inlineStr">
        <is>
          <t>2026</t>
        </is>
      </c>
      <c r="B6" s="48">
        <f>'P&amp;L &amp; Cash Flow'!C17</f>
        <v/>
      </c>
      <c r="C6" s="45">
        <f>C5+B6</f>
        <v/>
      </c>
      <c r="D6" s="48">
        <f>'NPV &amp; IRR'!D6</f>
        <v/>
      </c>
      <c r="E6" s="45">
        <f>E5+D6</f>
        <v/>
      </c>
      <c r="F6" s="47">
        <f>IF(C6&gt;=0,"✓ Recovered","—")</f>
        <v/>
      </c>
    </row>
    <row r="7" ht="19.5" customHeight="1">
      <c r="A7" s="36" t="inlineStr">
        <is>
          <t>2027</t>
        </is>
      </c>
      <c r="B7" s="39">
        <f>'P&amp;L &amp; Cash Flow'!D17</f>
        <v/>
      </c>
      <c r="C7" s="42">
        <f>C6+B7</f>
        <v/>
      </c>
      <c r="D7" s="39">
        <f>'NPV &amp; IRR'!D7</f>
        <v/>
      </c>
      <c r="E7" s="42">
        <f>E6+D7</f>
        <v/>
      </c>
      <c r="F7" s="36">
        <f>IF(C7&gt;=0,"✓ Recovered","—")</f>
        <v/>
      </c>
    </row>
    <row r="8" ht="19.5" customHeight="1">
      <c r="A8" s="47" t="inlineStr">
        <is>
          <t>2028</t>
        </is>
      </c>
      <c r="B8" s="48">
        <f>'P&amp;L &amp; Cash Flow'!E17</f>
        <v/>
      </c>
      <c r="C8" s="45">
        <f>C7+B8</f>
        <v/>
      </c>
      <c r="D8" s="48">
        <f>'NPV &amp; IRR'!D8</f>
        <v/>
      </c>
      <c r="E8" s="45">
        <f>E7+D8</f>
        <v/>
      </c>
      <c r="F8" s="47">
        <f>IF(C8&gt;=0,"✓ Recovered","—")</f>
        <v/>
      </c>
    </row>
    <row r="9" ht="19.5" customHeight="1">
      <c r="A9" s="36" t="inlineStr">
        <is>
          <t>2029</t>
        </is>
      </c>
      <c r="B9" s="39">
        <f>'P&amp;L &amp; Cash Flow'!F17</f>
        <v/>
      </c>
      <c r="C9" s="42">
        <f>C8+B9</f>
        <v/>
      </c>
      <c r="D9" s="39">
        <f>'NPV &amp; IRR'!D9</f>
        <v/>
      </c>
      <c r="E9" s="42">
        <f>E8+D9</f>
        <v/>
      </c>
      <c r="F9" s="36">
        <f>IF(C9&gt;=0,"✓ Recovered","—")</f>
        <v/>
      </c>
    </row>
    <row r="10" ht="19.5" customHeight="1">
      <c r="A10" s="47" t="inlineStr">
        <is>
          <t>2030</t>
        </is>
      </c>
      <c r="B10" s="48">
        <f>'P&amp;L &amp; Cash Flow'!G17</f>
        <v/>
      </c>
      <c r="C10" s="45">
        <f>C9+B10</f>
        <v/>
      </c>
      <c r="D10" s="48">
        <f>'NPV &amp; IRR'!D10</f>
        <v/>
      </c>
      <c r="E10" s="45">
        <f>E9+D10</f>
        <v/>
      </c>
      <c r="F10" s="47">
        <f>IF(C10&gt;=0,"✓ Recovered","—")</f>
        <v/>
      </c>
    </row>
    <row r="11" ht="19.5" customHeight="1">
      <c r="A11" s="36" t="inlineStr">
        <is>
          <t>2031</t>
        </is>
      </c>
      <c r="B11" s="39">
        <f>'P&amp;L &amp; Cash Flow'!H17</f>
        <v/>
      </c>
      <c r="C11" s="42">
        <f>C10+B11</f>
        <v/>
      </c>
      <c r="D11" s="39">
        <f>'NPV &amp; IRR'!D11</f>
        <v/>
      </c>
      <c r="E11" s="42">
        <f>E10+D11</f>
        <v/>
      </c>
      <c r="F11" s="36">
        <f>IF(C11&gt;=0,"✓ Recovered","—")</f>
        <v/>
      </c>
    </row>
    <row r="12" ht="19.5" customHeight="1">
      <c r="A12" s="47" t="inlineStr">
        <is>
          <t>2032</t>
        </is>
      </c>
      <c r="B12" s="48">
        <f>'P&amp;L &amp; Cash Flow'!I17</f>
        <v/>
      </c>
      <c r="C12" s="45">
        <f>C11+B12</f>
        <v/>
      </c>
      <c r="D12" s="48">
        <f>'NPV &amp; IRR'!D12</f>
        <v/>
      </c>
      <c r="E12" s="45">
        <f>E11+D12</f>
        <v/>
      </c>
      <c r="F12" s="47">
        <f>IF(C12&gt;=0,"✓ Recovered","—")</f>
        <v/>
      </c>
    </row>
    <row r="13" ht="19.5" customHeight="1">
      <c r="A13" s="36" t="inlineStr">
        <is>
          <t>2033</t>
        </is>
      </c>
      <c r="B13" s="39">
        <f>'P&amp;L &amp; Cash Flow'!J17</f>
        <v/>
      </c>
      <c r="C13" s="42">
        <f>C12+B13</f>
        <v/>
      </c>
      <c r="D13" s="39">
        <f>'NPV &amp; IRR'!D13</f>
        <v/>
      </c>
      <c r="E13" s="42">
        <f>E12+D13</f>
        <v/>
      </c>
      <c r="F13" s="36">
        <f>IF(C13&gt;=0,"✓ Recovered","—")</f>
        <v/>
      </c>
    </row>
    <row r="14" ht="19.5" customHeight="1">
      <c r="A14" s="47" t="inlineStr">
        <is>
          <t>2034</t>
        </is>
      </c>
      <c r="B14" s="48">
        <f>'P&amp;L &amp; Cash Flow'!K17</f>
        <v/>
      </c>
      <c r="C14" s="45">
        <f>C13+B14</f>
        <v/>
      </c>
      <c r="D14" s="48">
        <f>'NPV &amp; IRR'!D14</f>
        <v/>
      </c>
      <c r="E14" s="45">
        <f>E13+D14</f>
        <v/>
      </c>
      <c r="F14" s="47">
        <f>IF(C14&gt;=0,"✓ Recovered","—")</f>
        <v/>
      </c>
    </row>
    <row r="16" ht="15" customHeight="1">
      <c r="A16" s="25" t="inlineStr">
        <is>
          <t>PAYBACK SUMMARY</t>
        </is>
      </c>
      <c r="B16" s="26" t="n"/>
      <c r="C16" s="26" t="n"/>
      <c r="D16" s="26" t="n"/>
      <c r="E16" s="26" t="n"/>
      <c r="F16" s="26" t="n"/>
    </row>
    <row r="17" ht="15" customHeight="1">
      <c r="A17" s="50" t="inlineStr">
        <is>
          <t>Simple Payback Period</t>
        </is>
      </c>
      <c r="B17" s="54">
        <f>IFERROR(MATCH(TRUE(),C5:C14&gt;=0,0)&amp;" years","Not recovered")</f>
        <v/>
      </c>
    </row>
    <row r="18" ht="15" customHeight="1">
      <c r="A18" s="50" t="inlineStr">
        <is>
          <t>Discounted Payback Period</t>
        </is>
      </c>
      <c r="B18" s="54">
        <f>IFERROR(MATCH(TRUE(),E5:E14&gt;=0,0)&amp;" years","Not recovered")</f>
        <v/>
      </c>
    </row>
  </sheetData>
  <mergeCells count="1">
    <mergeCell ref="A1:F1"/>
  </mergeCells>
  <printOptions horizontalCentered="1"/>
  <pageMargins left="0.5" right="0.5" top="0.6" bottom="0.6" header="0.3" footer="0.3"/>
  <pageSetup orientation="portrait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zoomScaleNormal="100" workbookViewId="0">
      <selection activeCell="A1" sqref="A1:G1"/>
    </sheetView>
  </sheetViews>
  <sheetFormatPr baseColWidth="10" defaultColWidth="8.6640625" defaultRowHeight="15"/>
  <cols>
    <col width="30" customWidth="1" min="1" max="1"/>
    <col width="16" customWidth="1" min="2" max="7"/>
  </cols>
  <sheetData>
    <row r="1" ht="30" customHeight="1">
      <c r="A1" s="7" t="inlineStr">
        <is>
          <t>SCENARIO ANALYSIS — BASE / UPSIDE / DOWNSIDE</t>
        </is>
      </c>
    </row>
    <row r="3" ht="15" customHeight="1">
      <c r="A3" s="25" t="inlineStr">
        <is>
          <t>SCENARIO ASSUMPTIONS</t>
        </is>
      </c>
      <c r="B3" s="26" t="n"/>
      <c r="C3" s="26" t="n"/>
      <c r="D3" s="26" t="n"/>
      <c r="E3" s="26" t="n"/>
      <c r="F3" s="26" t="n"/>
      <c r="G3" s="26" t="n"/>
    </row>
    <row r="4" ht="19.5" customHeight="1">
      <c r="A4" s="29" t="inlineStr">
        <is>
          <t>Parameter</t>
        </is>
      </c>
      <c r="B4" s="29" t="inlineStr">
        <is>
          <t>Base Case</t>
        </is>
      </c>
      <c r="C4" s="29" t="inlineStr">
        <is>
          <t>Upside</t>
        </is>
      </c>
      <c r="D4" s="29" t="inlineStr">
        <is>
          <t>Downside</t>
        </is>
      </c>
      <c r="E4" s="29" t="inlineStr">
        <is>
          <t>Unit</t>
        </is>
      </c>
      <c r="F4" s="29" t="inlineStr">
        <is>
          <t>Notes</t>
        </is>
      </c>
    </row>
    <row r="5" ht="19.5" customHeight="1">
      <c r="A5" s="30" t="inlineStr">
        <is>
          <t>Revenue Uplift Yr 1 (TSEK)</t>
        </is>
      </c>
      <c r="B5" s="31" t="n">
        <v>2000</v>
      </c>
      <c r="C5" s="55" t="n">
        <v>2600</v>
      </c>
      <c r="D5" s="56" t="n">
        <v>1400</v>
      </c>
      <c r="E5" s="36" t="inlineStr">
        <is>
          <t>TSEK</t>
        </is>
      </c>
      <c r="F5" s="57" t="inlineStr">
        <is>
          <t>Upside +30%, Downside -30%</t>
        </is>
      </c>
    </row>
    <row r="6" ht="19.5" customHeight="1">
      <c r="A6" s="30" t="inlineStr">
        <is>
          <t>Revenue Growth Rate</t>
        </is>
      </c>
      <c r="B6" s="58" t="n">
        <v>0.05</v>
      </c>
      <c r="C6" s="59" t="n">
        <v>0.08</v>
      </c>
      <c r="D6" s="60" t="n">
        <v>0.02</v>
      </c>
      <c r="E6" s="36" t="inlineStr">
        <is>
          <t>%</t>
        </is>
      </c>
      <c r="F6" s="57" t="inlineStr">
        <is>
          <t>Annual growth in revenue uplift</t>
        </is>
      </c>
    </row>
    <row r="7" ht="19.5" customHeight="1">
      <c r="A7" s="30" t="inlineStr">
        <is>
          <t>Cost Savings Yr 1 (TSEK)</t>
        </is>
      </c>
      <c r="B7" s="31" t="n">
        <v>800</v>
      </c>
      <c r="C7" s="55" t="n">
        <v>1000</v>
      </c>
      <c r="D7" s="56" t="n">
        <v>600</v>
      </c>
      <c r="E7" s="36" t="inlineStr">
        <is>
          <t>TSEK</t>
        </is>
      </c>
      <c r="F7" s="57" t="inlineStr">
        <is>
          <t>Upside +25%, Downside -25%</t>
        </is>
      </c>
    </row>
    <row r="8" ht="19.5" customHeight="1">
      <c r="A8" s="30" t="inlineStr">
        <is>
          <t>Cost Savings Growth</t>
        </is>
      </c>
      <c r="B8" s="58" t="n">
        <v>0.03</v>
      </c>
      <c r="C8" s="59" t="n">
        <v>0.04</v>
      </c>
      <c r="D8" s="60" t="n">
        <v>0.01</v>
      </c>
      <c r="E8" s="36" t="inlineStr">
        <is>
          <t>%</t>
        </is>
      </c>
      <c r="F8" s="61" t="n"/>
    </row>
    <row r="9" ht="19.5" customHeight="1">
      <c r="A9" s="30" t="inlineStr">
        <is>
          <t>Additional OpEx Yr 1 (TSEK)</t>
        </is>
      </c>
      <c r="B9" s="31" t="n">
        <v>300</v>
      </c>
      <c r="C9" s="55" t="n">
        <v>250</v>
      </c>
      <c r="D9" s="56" t="n">
        <v>400</v>
      </c>
      <c r="E9" s="36" t="inlineStr">
        <is>
          <t>TSEK</t>
        </is>
      </c>
      <c r="F9" s="57" t="inlineStr">
        <is>
          <t>Upside = lower costs</t>
        </is>
      </c>
    </row>
    <row r="10" ht="19.5" customHeight="1">
      <c r="A10" s="30" t="inlineStr">
        <is>
          <t>Discount Rate (WACC)</t>
        </is>
      </c>
      <c r="B10" s="58" t="n">
        <v>0.1</v>
      </c>
      <c r="C10" s="59" t="n">
        <v>0.09</v>
      </c>
      <c r="D10" s="60" t="n">
        <v>0.12</v>
      </c>
      <c r="E10" s="36" t="inlineStr">
        <is>
          <t>%</t>
        </is>
      </c>
      <c r="F10" s="57" t="inlineStr">
        <is>
          <t>Risk adjusted</t>
        </is>
      </c>
    </row>
    <row r="11" ht="19.5" customHeight="1">
      <c r="A11" s="30" t="inlineStr">
        <is>
          <t>Total CapEx (TSEK)</t>
        </is>
      </c>
      <c r="B11" s="31" t="n">
        <v>7000</v>
      </c>
      <c r="C11" s="55" t="n">
        <v>6500</v>
      </c>
      <c r="D11" s="56" t="n">
        <v>8500</v>
      </c>
      <c r="E11" s="36" t="inlineStr">
        <is>
          <t>TSEK</t>
        </is>
      </c>
      <c r="F11" s="57" t="inlineStr">
        <is>
          <t>Upside = cost savings</t>
        </is>
      </c>
    </row>
    <row r="13" ht="15" customHeight="1">
      <c r="A13" s="25" t="inlineStr">
        <is>
          <t>SCENARIO RESULTS SUMMARY</t>
        </is>
      </c>
      <c r="B13" s="26" t="n"/>
      <c r="C13" s="26" t="n"/>
      <c r="D13" s="26" t="n"/>
      <c r="E13" s="26" t="n"/>
      <c r="F13" s="26" t="n"/>
      <c r="G13" s="26" t="n"/>
    </row>
    <row r="14" ht="19.5" customHeight="1">
      <c r="A14" s="29" t="inlineStr">
        <is>
          <t>Metric</t>
        </is>
      </c>
      <c r="B14" s="29" t="inlineStr">
        <is>
          <t>Base Case</t>
        </is>
      </c>
      <c r="C14" s="29" t="inlineStr">
        <is>
          <t>Upside</t>
        </is>
      </c>
      <c r="D14" s="29" t="inlineStr">
        <is>
          <t>Downside</t>
        </is>
      </c>
    </row>
    <row r="15" ht="21.75" customHeight="1">
      <c r="A15" s="50" t="inlineStr">
        <is>
          <t>NPV (TSEK)</t>
        </is>
      </c>
      <c r="B15" s="48">
        <f>'NPV &amp; IRR'!B17</f>
        <v/>
      </c>
      <c r="C15" s="55" t="n"/>
      <c r="D15" s="56" t="n"/>
    </row>
    <row r="16" ht="21.75" customHeight="1">
      <c r="A16" s="50" t="inlineStr">
        <is>
          <t>IRR</t>
        </is>
      </c>
      <c r="B16" s="58" t="n"/>
      <c r="C16" s="59" t="n"/>
      <c r="D16" s="60" t="n"/>
    </row>
    <row r="17" ht="21.75" customHeight="1">
      <c r="A17" s="50" t="inlineStr">
        <is>
          <t>Simple Payback (yrs)</t>
        </is>
      </c>
      <c r="B17" s="62" t="n"/>
      <c r="C17" s="63" t="n"/>
      <c r="D17" s="64" t="n"/>
    </row>
    <row r="18" ht="21.75" customHeight="1">
      <c r="A18" s="50" t="inlineStr">
        <is>
          <t>10-Year Cumulative FCF</t>
        </is>
      </c>
      <c r="B18" s="31" t="n"/>
      <c r="C18" s="55" t="n"/>
      <c r="D18" s="56" t="n"/>
    </row>
    <row r="19" ht="21.75" customHeight="1">
      <c r="A19" s="50" t="inlineStr">
        <is>
          <t>Year 1 FCF</t>
        </is>
      </c>
      <c r="B19" s="31" t="n"/>
      <c r="C19" s="55" t="n"/>
      <c r="D19" s="56" t="n"/>
    </row>
  </sheetData>
  <mergeCells count="1">
    <mergeCell ref="A1:G1"/>
  </mergeCells>
  <printOptions horizontalCentered="1"/>
  <pageMargins left="0.5" right="0.5" top="0.6" bottom="0.6" header="0.3" footer="0.3"/>
  <pageSetup orientation="portrait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tabSelected="1" zoomScaleNormal="100" workbookViewId="0">
      <selection activeCell="A1" sqref="A1:H1"/>
    </sheetView>
  </sheetViews>
  <sheetFormatPr baseColWidth="10" defaultColWidth="8.6640625" defaultRowHeight="15"/>
  <cols>
    <col width="30" customWidth="1" min="1" max="1"/>
    <col width="14" customWidth="1" min="2" max="8"/>
  </cols>
  <sheetData>
    <row r="1" ht="30" customHeight="1">
      <c r="A1" s="7" t="inlineStr">
        <is>
          <t>SENSITIVITY ANALYSIS — NPV vs KEY DRIVERS</t>
        </is>
      </c>
    </row>
    <row r="3" ht="15" customHeight="1">
      <c r="A3" s="25" t="inlineStr">
        <is>
          <t>TABLE 1: NPV (TSEK) — Discount Rate × Revenue Growth Rate</t>
        </is>
      </c>
      <c r="B3" s="26" t="n"/>
      <c r="C3" s="26" t="n"/>
      <c r="D3" s="26" t="n"/>
      <c r="E3" s="26" t="n"/>
      <c r="F3" s="26" t="n"/>
      <c r="G3" s="26" t="n"/>
      <c r="H3" s="26" t="n"/>
    </row>
    <row r="4" ht="19.5" customHeight="1">
      <c r="A4" s="29" t="inlineStr">
        <is>
          <t>Discount Rate \ Revenue Growth</t>
        </is>
      </c>
      <c r="B4" s="65" t="n">
        <v>0.02</v>
      </c>
      <c r="C4" s="65" t="n">
        <v>0.03</v>
      </c>
      <c r="D4" s="65" t="n">
        <v>0.04</v>
      </c>
      <c r="E4" s="65" t="n">
        <v>0.05</v>
      </c>
      <c r="F4" s="65" t="n">
        <v>0.06</v>
      </c>
      <c r="G4" s="65" t="n">
        <v>0.07000000000000001</v>
      </c>
      <c r="H4" s="65" t="n">
        <v>0.08</v>
      </c>
    </row>
    <row r="5" ht="19.5" customHeight="1">
      <c r="A5" s="66" t="n">
        <v>0.07000000000000001</v>
      </c>
      <c r="B5" s="67" t="n">
        <v>9037</v>
      </c>
      <c r="C5" s="67" t="n">
        <v>9527</v>
      </c>
      <c r="D5" s="67" t="n">
        <v>10042</v>
      </c>
      <c r="E5" s="67" t="n">
        <v>10583</v>
      </c>
      <c r="F5" s="67" t="n">
        <v>11152</v>
      </c>
      <c r="G5" s="67" t="n">
        <v>11750</v>
      </c>
      <c r="H5" s="67" t="n">
        <v>12379</v>
      </c>
    </row>
    <row r="6" ht="19.5" customHeight="1">
      <c r="A6" s="66" t="n">
        <v>0.08</v>
      </c>
      <c r="B6" s="67" t="n">
        <v>8298</v>
      </c>
      <c r="C6" s="67" t="n">
        <v>8756</v>
      </c>
      <c r="D6" s="67" t="n">
        <v>9238</v>
      </c>
      <c r="E6" s="67" t="n">
        <v>9744</v>
      </c>
      <c r="F6" s="67" t="n">
        <v>10276</v>
      </c>
      <c r="G6" s="67" t="n">
        <v>10835</v>
      </c>
      <c r="H6" s="67" t="n">
        <v>11422</v>
      </c>
    </row>
    <row r="7" ht="19.5" customHeight="1">
      <c r="A7" s="66" t="n">
        <v>0.09</v>
      </c>
      <c r="B7" s="67" t="n">
        <v>7609</v>
      </c>
      <c r="C7" s="67" t="n">
        <v>8039</v>
      </c>
      <c r="D7" s="67" t="n">
        <v>8490</v>
      </c>
      <c r="E7" s="67" t="n">
        <v>8964</v>
      </c>
      <c r="F7" s="67" t="n">
        <v>9462</v>
      </c>
      <c r="G7" s="67" t="n">
        <v>9985</v>
      </c>
      <c r="H7" s="67" t="n">
        <v>10534</v>
      </c>
    </row>
    <row r="8" ht="19.5" customHeight="1">
      <c r="A8" s="66" t="n">
        <v>0.1</v>
      </c>
      <c r="B8" s="67" t="n">
        <v>6966</v>
      </c>
      <c r="C8" s="67" t="n">
        <v>7370</v>
      </c>
      <c r="D8" s="67" t="n">
        <v>7793</v>
      </c>
      <c r="E8" s="51" t="n">
        <v>8237</v>
      </c>
      <c r="F8" s="67" t="n">
        <v>8703</v>
      </c>
      <c r="G8" s="67" t="n">
        <v>9193</v>
      </c>
      <c r="H8" s="67" t="n">
        <v>9707</v>
      </c>
    </row>
    <row r="9" ht="19.5" customHeight="1">
      <c r="A9" s="66" t="n">
        <v>0.11</v>
      </c>
      <c r="B9" s="67" t="n">
        <v>6367</v>
      </c>
      <c r="C9" s="67" t="n">
        <v>6745</v>
      </c>
      <c r="D9" s="67" t="n">
        <v>7142</v>
      </c>
      <c r="E9" s="67" t="n">
        <v>7559</v>
      </c>
      <c r="F9" s="67" t="n">
        <v>7996</v>
      </c>
      <c r="G9" s="67" t="n">
        <v>8455</v>
      </c>
      <c r="H9" s="67" t="n">
        <v>8937</v>
      </c>
    </row>
    <row r="10" ht="19.5" customHeight="1">
      <c r="A10" s="66" t="n">
        <v>0.12</v>
      </c>
      <c r="B10" s="67" t="n">
        <v>5806</v>
      </c>
      <c r="C10" s="67" t="n">
        <v>6162</v>
      </c>
      <c r="D10" s="67" t="n">
        <v>6535</v>
      </c>
      <c r="E10" s="67" t="n">
        <v>6926</v>
      </c>
      <c r="F10" s="67" t="n">
        <v>7337</v>
      </c>
      <c r="G10" s="67" t="n">
        <v>7767</v>
      </c>
      <c r="H10" s="67" t="n">
        <v>8219</v>
      </c>
    </row>
    <row r="11" ht="19.5" customHeight="1">
      <c r="A11" s="66" t="n">
        <v>0.13</v>
      </c>
      <c r="B11" s="67" t="n">
        <v>5281</v>
      </c>
      <c r="C11" s="67" t="n">
        <v>5616</v>
      </c>
      <c r="D11" s="67" t="n">
        <v>5967</v>
      </c>
      <c r="E11" s="67" t="n">
        <v>6334</v>
      </c>
      <c r="F11" s="67" t="n">
        <v>6720</v>
      </c>
      <c r="G11" s="67" t="n">
        <v>7125</v>
      </c>
      <c r="H11" s="67" t="n">
        <v>7549</v>
      </c>
    </row>
    <row r="14" ht="15" customHeight="1">
      <c r="A14" s="25" t="inlineStr">
        <is>
          <t>TABLE 2: NPV (TSEK) — Total CapEx × Year 1 Revenue Uplift</t>
        </is>
      </c>
      <c r="B14" s="26" t="n"/>
      <c r="C14" s="26" t="n"/>
      <c r="D14" s="26" t="n"/>
      <c r="E14" s="26" t="n"/>
      <c r="F14" s="26" t="n"/>
      <c r="G14" s="26" t="n"/>
      <c r="H14" s="26" t="n"/>
    </row>
    <row r="15" ht="19.5" customHeight="1">
      <c r="A15" s="29" t="inlineStr">
        <is>
          <t>CapEx (TSEK) \ Revenue Yr 1</t>
        </is>
      </c>
      <c r="B15" s="68" t="n">
        <v>1000</v>
      </c>
      <c r="C15" s="68" t="n">
        <v>1400</v>
      </c>
      <c r="D15" s="68" t="n">
        <v>1700</v>
      </c>
      <c r="E15" s="68" t="n">
        <v>2000</v>
      </c>
      <c r="F15" s="68" t="n">
        <v>2400</v>
      </c>
      <c r="G15" s="68" t="n">
        <v>2800</v>
      </c>
      <c r="H15" s="68" t="n">
        <v>3200</v>
      </c>
    </row>
    <row r="16" ht="19.5" customHeight="1">
      <c r="A16" s="69" t="n">
        <v>5000</v>
      </c>
      <c r="B16" s="67" t="n">
        <v>4096</v>
      </c>
      <c r="C16" s="67" t="n">
        <v>6417</v>
      </c>
      <c r="D16" s="67" t="n">
        <v>8158</v>
      </c>
      <c r="E16" s="67" t="n">
        <v>9899</v>
      </c>
      <c r="F16" s="67" t="n">
        <v>12220</v>
      </c>
      <c r="G16" s="67" t="n">
        <v>14542</v>
      </c>
      <c r="H16" s="67" t="n">
        <v>16863</v>
      </c>
    </row>
    <row r="17" ht="19.5" customHeight="1">
      <c r="A17" s="69" t="n">
        <v>6000</v>
      </c>
      <c r="B17" s="67" t="n">
        <v>3218</v>
      </c>
      <c r="C17" s="67" t="n">
        <v>5539</v>
      </c>
      <c r="D17" s="67" t="n">
        <v>7280</v>
      </c>
      <c r="E17" s="67" t="n">
        <v>9021</v>
      </c>
      <c r="F17" s="67" t="n">
        <v>11342</v>
      </c>
      <c r="G17" s="67" t="n">
        <v>13663</v>
      </c>
      <c r="H17" s="67" t="n">
        <v>15984</v>
      </c>
    </row>
    <row r="18" ht="19.5" customHeight="1">
      <c r="A18" s="69" t="n">
        <v>7000</v>
      </c>
      <c r="B18" s="67" t="n">
        <v>2339</v>
      </c>
      <c r="C18" s="67" t="n">
        <v>4661</v>
      </c>
      <c r="D18" s="67" t="n">
        <v>6401</v>
      </c>
      <c r="E18" s="51" t="n">
        <v>8142</v>
      </c>
      <c r="F18" s="67" t="n">
        <v>10464</v>
      </c>
      <c r="G18" s="67" t="n">
        <v>12785</v>
      </c>
      <c r="H18" s="67" t="n">
        <v>15106</v>
      </c>
    </row>
    <row r="19" ht="19.5" customHeight="1">
      <c r="A19" s="69" t="n">
        <v>8000</v>
      </c>
      <c r="B19" s="67" t="n">
        <v>1461</v>
      </c>
      <c r="C19" s="67" t="n">
        <v>3782</v>
      </c>
      <c r="D19" s="67" t="n">
        <v>5523</v>
      </c>
      <c r="E19" s="67" t="n">
        <v>7264</v>
      </c>
      <c r="F19" s="67" t="n">
        <v>9585</v>
      </c>
      <c r="G19" s="67" t="n">
        <v>11907</v>
      </c>
      <c r="H19" s="67" t="n">
        <v>14228</v>
      </c>
    </row>
    <row r="20" ht="19.5" customHeight="1">
      <c r="A20" s="69" t="n">
        <v>9000</v>
      </c>
      <c r="B20" s="67" t="n">
        <v>583</v>
      </c>
      <c r="C20" s="67" t="n">
        <v>2904</v>
      </c>
      <c r="D20" s="67" t="n">
        <v>4645</v>
      </c>
      <c r="E20" s="67" t="n">
        <v>6386</v>
      </c>
      <c r="F20" s="67" t="n">
        <v>8707</v>
      </c>
      <c r="G20" s="67" t="n">
        <v>11028</v>
      </c>
      <c r="H20" s="67" t="n">
        <v>13349</v>
      </c>
    </row>
    <row r="21" ht="19.5" customHeight="1">
      <c r="A21" s="69" t="n">
        <v>10000</v>
      </c>
      <c r="B21" s="70" t="n">
        <v>-296</v>
      </c>
      <c r="C21" s="67" t="n">
        <v>2026</v>
      </c>
      <c r="D21" s="67" t="n">
        <v>3766</v>
      </c>
      <c r="E21" s="67" t="n">
        <v>5507</v>
      </c>
      <c r="F21" s="67" t="n">
        <v>7829</v>
      </c>
      <c r="G21" s="67" t="n">
        <v>10150</v>
      </c>
      <c r="H21" s="67" t="n">
        <v>12471</v>
      </c>
    </row>
    <row r="22" ht="19.5" customHeight="1">
      <c r="A22" s="69" t="n">
        <v>11000</v>
      </c>
      <c r="B22" s="70" t="n">
        <v>-1174</v>
      </c>
      <c r="C22" s="67" t="n">
        <v>1147</v>
      </c>
      <c r="D22" s="67" t="n">
        <v>2888</v>
      </c>
      <c r="E22" s="67" t="n">
        <v>4629</v>
      </c>
      <c r="F22" s="67" t="n">
        <v>6950</v>
      </c>
      <c r="G22" s="67" t="n">
        <v>9271</v>
      </c>
      <c r="H22" s="67" t="n">
        <v>11593</v>
      </c>
    </row>
    <row r="25" ht="19.5" customHeight="1">
      <c r="A25" s="12" t="inlineStr">
        <is>
          <t>LEGEND</t>
        </is>
      </c>
    </row>
    <row r="26" ht="15" customHeight="1">
      <c r="A26" s="3" t="inlineStr">
        <is>
          <t xml:space="preserve">  Positive NPV (value creating)</t>
        </is>
      </c>
      <c r="B26" s="72" t="n"/>
      <c r="C26" s="2" t="inlineStr">
        <is>
          <t xml:space="preserve">  Base case assumption</t>
        </is>
      </c>
      <c r="D26" s="72" t="n"/>
      <c r="E26" s="1" t="inlineStr">
        <is>
          <t xml:space="preserve">  Negative NPV (value destroying)</t>
        </is>
      </c>
      <c r="F26" s="72" t="n"/>
    </row>
  </sheetData>
  <mergeCells count="5">
    <mergeCell ref="A26:B26"/>
    <mergeCell ref="A25:H25"/>
    <mergeCell ref="A1:H1"/>
    <mergeCell ref="E26:F26"/>
    <mergeCell ref="C26:D26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CFO Eyes – License Terms (v1.0)</t>
        </is>
      </c>
    </row>
    <row r="3">
      <c r="A3" t="inlineStr">
        <is>
          <t>Copyright © CFO Eyes. All rights reserved.</t>
        </is>
      </c>
    </row>
    <row r="5">
      <c r="A5" t="inlineStr">
        <is>
          <t>This file is licensed to the original purchaser for a single user / single company under a non-transferable, non-exclusive license for internal use only. You may adapt and use the file internally without limit.</t>
        </is>
      </c>
    </row>
    <row r="7">
      <c r="A7" t="inlineStr">
        <is>
          <t>You may NOT:</t>
        </is>
      </c>
    </row>
    <row r="8">
      <c r="A8" t="inlineStr">
        <is>
          <t>- Resell, sublicense, share, publish, or otherwise distribute this file (original or modified) to third parties</t>
        </is>
      </c>
    </row>
    <row r="9">
      <c r="A9" t="inlineStr">
        <is>
          <t>- Post the file on public repositories, file-sharing services, or learning platforms</t>
        </is>
      </c>
    </row>
    <row r="10">
      <c r="A10" t="inlineStr">
        <is>
          <t>- Use the file to create competing templates for redistribution</t>
        </is>
      </c>
    </row>
    <row r="12">
      <c r="A12" t="inlineStr">
        <is>
          <t>A team / multi-company license is available — contact fredrik@cfoeyes.com.</t>
        </is>
      </c>
    </row>
    <row r="14">
      <c r="A14" t="inlineStr">
        <is>
          <t>Files are watermarked and redistribution can be traced. Violation may result in legal action.</t>
        </is>
      </c>
    </row>
    <row r="16">
      <c r="A16" t="inlineStr">
        <is>
          <t>Disclaimer: Provided for informational and illustrative purposes only. Not financial, legal, or professional advice.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2026-05-04T14:55:40Z</dcterms:created>
  <dcterms:modified xmlns:dcterms="http://purl.org/dc/terms/" xmlns:xsi="http://www.w3.org/2001/XMLSchema-instance" xsi:type="dcterms:W3CDTF">2026-05-11T18:39:44Z</dcterms:modified>
  <cp:lastModifiedBy>Fredrik Orre</cp:lastModifiedBy>
  <cp:revision>2</cp:revision>
</cp:coreProperties>
</file>